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5"/>
  <workbookPr/>
  <mc:AlternateContent xmlns:mc="http://schemas.openxmlformats.org/markup-compatibility/2006">
    <mc:Choice Requires="x15">
      <x15ac:absPath xmlns:x15ac="http://schemas.microsoft.com/office/spreadsheetml/2010/11/ac" url="C:\Users\James.Ayacko\OneDrive - Amref Health Africa\Desktop\Amref\003 N2S\002 - KY09\006 Design and Drawings\001 Pipeline Designs\003 Enemasi\"/>
    </mc:Choice>
  </mc:AlternateContent>
  <xr:revisionPtr revIDLastSave="0" documentId="11_7F3ABDB254DCD8C508A4691A06BC9E1CCDB57CB7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Survey Data" sheetId="18" r:id="rId1"/>
    <sheet name="Water Demand" sheetId="2" r:id="rId2"/>
    <sheet name="Pump Design" sheetId="10" r:id="rId3"/>
    <sheet name="Rising Main  - Tank" sheetId="15" r:id="rId4"/>
    <sheet name="Dist - Tank to WK 1" sheetId="1" r:id="rId5"/>
    <sheet name="Return - Tank to WK 3" sheetId="19" r:id="rId6"/>
    <sheet name="HDPE Dimensional Chart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_cyt1">[1]Rates!$E$268</definedName>
    <definedName name="_______________________hnt15">[1]Rates!$E$117</definedName>
    <definedName name="_______________________hnt20">[1]Rates!$E$118</definedName>
    <definedName name="_______________________hnt25">[1]Rates!$E$119</definedName>
    <definedName name="______________________cyt1">[1]Rates!$E$268</definedName>
    <definedName name="______________________hnt15">[1]Rates!$E$117</definedName>
    <definedName name="______________________hnt20">[1]Rates!$E$118</definedName>
    <definedName name="______________________hnt25">[1]Rates!$E$119</definedName>
    <definedName name="_____________________cyt1">[1]Rates!$E$268</definedName>
    <definedName name="_____________________hnt15">[1]Rates!$E$117</definedName>
    <definedName name="_____________________hnt16">[2]Rates!$E$117</definedName>
    <definedName name="_____________________hnt20">[1]Rates!$E$118</definedName>
    <definedName name="_____________________hnt21">[2]Rates!$E$118</definedName>
    <definedName name="_____________________hnt25">[1]Rates!$E$119</definedName>
    <definedName name="_____________________hnt40">[2]Rates!$E$119</definedName>
    <definedName name="____________________cyt1">[1]Rates!$E$268</definedName>
    <definedName name="____________________hnt15">[1]Rates!$E$117</definedName>
    <definedName name="____________________hnt16">[2]Rates!$E$117</definedName>
    <definedName name="____________________hnt20">[1]Rates!$E$118</definedName>
    <definedName name="____________________hnt21">[2]Rates!$E$118</definedName>
    <definedName name="____________________hnt25">[1]Rates!$E$119</definedName>
    <definedName name="____________________hnt40">[2]Rates!$E$119</definedName>
    <definedName name="___________________cyt1">[3]Rates!$E$268</definedName>
    <definedName name="___________________hnt15">[3]Rates!$E$117</definedName>
    <definedName name="___________________hnt16">[2]Rates!$E$117</definedName>
    <definedName name="___________________hnt20">[3]Rates!$E$118</definedName>
    <definedName name="___________________hnt21">[2]Rates!$E$118</definedName>
    <definedName name="___________________hnt25">[3]Rates!$E$119</definedName>
    <definedName name="___________________hnt40">[2]Rates!$E$119</definedName>
    <definedName name="__________________cyt1">[1]Rates!$E$268</definedName>
    <definedName name="__________________hnt15">[1]Rates!$E$117</definedName>
    <definedName name="__________________hnt16">[2]Rates!$E$117</definedName>
    <definedName name="__________________hnt20">[1]Rates!$E$118</definedName>
    <definedName name="__________________hnt21">[2]Rates!$E$118</definedName>
    <definedName name="__________________hnt25">[1]Rates!$E$119</definedName>
    <definedName name="__________________hnt40">[2]Rates!$E$119</definedName>
    <definedName name="_________________cyt1">[1]Rates!$E$268</definedName>
    <definedName name="_________________hnt15">[1]Rates!$E$117</definedName>
    <definedName name="_________________hnt16">[2]Rates!$E$117</definedName>
    <definedName name="_________________hnt20">[1]Rates!$E$118</definedName>
    <definedName name="_________________hnt21">[2]Rates!$E$118</definedName>
    <definedName name="_________________hnt25">[1]Rates!$E$119</definedName>
    <definedName name="_________________hnt40">[2]Rates!$E$119</definedName>
    <definedName name="________________cyt1">[4]Rates!$E$268</definedName>
    <definedName name="________________hnt15">[4]Rates!$E$117</definedName>
    <definedName name="________________hnt16">[2]Rates!$E$117</definedName>
    <definedName name="________________hnt20">[4]Rates!$E$118</definedName>
    <definedName name="________________hnt21">[2]Rates!$E$118</definedName>
    <definedName name="________________hnt25">[4]Rates!$E$119</definedName>
    <definedName name="________________hnt40">[2]Rates!$E$119</definedName>
    <definedName name="_______________cyt1">[1]Rates!$E$268</definedName>
    <definedName name="_______________hnt15">[1]Rates!$E$117</definedName>
    <definedName name="_______________hnt16">[2]Rates!$E$117</definedName>
    <definedName name="_______________hnt20">[1]Rates!$E$118</definedName>
    <definedName name="_______________hnt21">[2]Rates!$E$118</definedName>
    <definedName name="_______________hnt25">[1]Rates!$E$119</definedName>
    <definedName name="_______________hnt40">[2]Rates!$E$119</definedName>
    <definedName name="______________cyt1">[1]Rates!$E$268</definedName>
    <definedName name="______________hnt15">[1]Rates!$E$117</definedName>
    <definedName name="______________hnt16">[2]Rates!$E$117</definedName>
    <definedName name="______________hnt20">[1]Rates!$E$118</definedName>
    <definedName name="______________hnt21">[2]Rates!$E$118</definedName>
    <definedName name="______________hnt25">[1]Rates!$E$119</definedName>
    <definedName name="______________hnt40">[2]Rates!$E$119</definedName>
    <definedName name="_____________cyt1">[1]Rates!$E$268</definedName>
    <definedName name="_____________hnt15">[1]Rates!$E$117</definedName>
    <definedName name="_____________hnt16">[2]Rates!$E$117</definedName>
    <definedName name="_____________hnt20">[1]Rates!$E$118</definedName>
    <definedName name="_____________hnt21">[2]Rates!$E$118</definedName>
    <definedName name="_____________hnt25">[1]Rates!$E$119</definedName>
    <definedName name="_____________hnt40">[2]Rates!$E$119</definedName>
    <definedName name="____________cyt1">[1]Rates!$E$268</definedName>
    <definedName name="____________hnt15">[1]Rates!$E$117</definedName>
    <definedName name="____________hnt16">[2]Rates!$E$117</definedName>
    <definedName name="____________hnt20">[1]Rates!$E$118</definedName>
    <definedName name="____________hnt21">[2]Rates!$E$118</definedName>
    <definedName name="____________hnt25">[1]Rates!$E$119</definedName>
    <definedName name="____________hnt40">[2]Rates!$E$119</definedName>
    <definedName name="___________cyt1">[1]Rates!$E$268</definedName>
    <definedName name="___________hnt15">[1]Rates!$E$117</definedName>
    <definedName name="___________hnt16">[2]Rates!$E$117</definedName>
    <definedName name="___________hnt20">[1]Rates!$E$118</definedName>
    <definedName name="___________hnt21">[2]Rates!$E$118</definedName>
    <definedName name="___________hnt25">[1]Rates!$E$119</definedName>
    <definedName name="___________hnt40">[2]Rates!$E$119</definedName>
    <definedName name="__________cyt1">[1]Rates!$E$268</definedName>
    <definedName name="__________hnt15">[1]Rates!$E$117</definedName>
    <definedName name="__________hnt16">[2]Rates!$E$117</definedName>
    <definedName name="__________hnt20">[1]Rates!$E$118</definedName>
    <definedName name="__________hnt21">[2]Rates!$E$118</definedName>
    <definedName name="__________hnt25">[1]Rates!$E$119</definedName>
    <definedName name="__________hnt40">[2]Rates!$E$119</definedName>
    <definedName name="_________cyt1">[1]Rates!$E$268</definedName>
    <definedName name="_________hnt15">[1]Rates!$E$117</definedName>
    <definedName name="_________hnt16">[2]Rates!$E$117</definedName>
    <definedName name="_________hnt20">[1]Rates!$E$118</definedName>
    <definedName name="_________hnt21">[2]Rates!$E$118</definedName>
    <definedName name="_________hnt25">[1]Rates!$E$119</definedName>
    <definedName name="_________hnt40">[2]Rates!$E$119</definedName>
    <definedName name="________cyt1">[1]Rates!$E$268</definedName>
    <definedName name="________hnt15">[1]Rates!$E$117</definedName>
    <definedName name="________hnt16">[2]Rates!$E$117</definedName>
    <definedName name="________hnt20">[1]Rates!$E$118</definedName>
    <definedName name="________hnt21">[2]Rates!$E$118</definedName>
    <definedName name="________hnt25">[1]Rates!$E$119</definedName>
    <definedName name="________hnt40">[2]Rates!$E$119</definedName>
    <definedName name="_______cyt1">[1]Rates!$E$268</definedName>
    <definedName name="_______hnt15">[1]Rates!$E$117</definedName>
    <definedName name="_______hnt16">[2]Rates!$E$117</definedName>
    <definedName name="_______hnt20">[1]Rates!$E$118</definedName>
    <definedName name="_______hnt21">[2]Rates!$E$118</definedName>
    <definedName name="_______hnt25">[1]Rates!$E$119</definedName>
    <definedName name="_______hnt40">[2]Rates!$E$119</definedName>
    <definedName name="______cyt1">[1]Rates!$E$268</definedName>
    <definedName name="______hnt15">[1]Rates!$E$117</definedName>
    <definedName name="______hnt16">[2]Rates!$E$117</definedName>
    <definedName name="______hnt20">[1]Rates!$E$118</definedName>
    <definedName name="______hnt21">[2]Rates!$E$118</definedName>
    <definedName name="______hnt25">[1]Rates!$E$119</definedName>
    <definedName name="______hnt40">[2]Rates!$E$119</definedName>
    <definedName name="_____cyt1">[1]Rates!$E$268</definedName>
    <definedName name="_____hnt15">[1]Rates!$E$117</definedName>
    <definedName name="_____hnt16">[2]Rates!$E$117</definedName>
    <definedName name="_____hnt20">[1]Rates!$E$118</definedName>
    <definedName name="_____hnt21">[2]Rates!$E$118</definedName>
    <definedName name="_____hnt25">[1]Rates!$E$119</definedName>
    <definedName name="_____hnt40">[2]Rates!$E$119</definedName>
    <definedName name="____cyt1">[1]Rates!$E$268</definedName>
    <definedName name="____hnt15">[1]Rates!$E$117</definedName>
    <definedName name="____hnt16">[2]Rates!$E$117</definedName>
    <definedName name="____hnt20">[1]Rates!$E$118</definedName>
    <definedName name="____hnt21">[2]Rates!$E$118</definedName>
    <definedName name="____hnt25">[1]Rates!$E$119</definedName>
    <definedName name="____hnt40">[2]Rates!$E$119</definedName>
    <definedName name="___bng200">[5]Rates!$E$282</definedName>
    <definedName name="___bng250">[5]Rates!$E$283</definedName>
    <definedName name="___cyt1">[1]Rates!$E$268</definedName>
    <definedName name="___hnt15">[1]Rates!$E$117</definedName>
    <definedName name="___hnt16">[2]Rates!$E$117</definedName>
    <definedName name="___hnt20">[1]Rates!$E$118</definedName>
    <definedName name="___hnt21">[2]Rates!$E$118</definedName>
    <definedName name="___hnt25">[1]Rates!$E$119</definedName>
    <definedName name="___hnt30">[2]Rates!$E$117</definedName>
    <definedName name="___hnt40">[2]Rates!$E$119</definedName>
    <definedName name="___PV3">[6]Rates!$E$123</definedName>
    <definedName name="__bng200">[5]Rates!$E$282</definedName>
    <definedName name="__bng250">[5]Rates!$E$283</definedName>
    <definedName name="__cyt1">[1]Rates!$E$268</definedName>
    <definedName name="__hnt15">[1]Rates!$E$117</definedName>
    <definedName name="__hnt16">[2]Rates!$E$117</definedName>
    <definedName name="__hnt20">[1]Rates!$E$118</definedName>
    <definedName name="__hnt21">[2]Rates!$E$118</definedName>
    <definedName name="__hnt25">[1]Rates!$E$119</definedName>
    <definedName name="__hnt30">[2]Rates!$E$117</definedName>
    <definedName name="__hnt40">[2]Rates!$E$119</definedName>
    <definedName name="__IntlFixup" hidden="1">TRUE</definedName>
    <definedName name="__PV3">[6]Rates!$E$123</definedName>
    <definedName name="_bbo160">[6]Rates!$E$27</definedName>
    <definedName name="_bbo200">[6]Rates!$E$28</definedName>
    <definedName name="_bgh160">[6]Rates!$E$25</definedName>
    <definedName name="_bng100">[6]Rates!$E$288</definedName>
    <definedName name="_bng150">[6]Rates!$E$289</definedName>
    <definedName name="_bng200">[5]Rates!$E$282</definedName>
    <definedName name="_bng250">[5]Rates!$E$283</definedName>
    <definedName name="_cyt1">[2]Rates!$E$268</definedName>
    <definedName name="_dwm15">[6]Rates!$E$241</definedName>
    <definedName name="_dwm25">[6]Rates!$E$242</definedName>
    <definedName name="_dwm50">[6]Rates!$E$243</definedName>
    <definedName name="_fgv100">[6]Rates!$E$208</definedName>
    <definedName name="_fuf3">[6]Rates!$E$138</definedName>
    <definedName name="_gms100">[6]Rates!$E$41</definedName>
    <definedName name="_gms15">[6]Rates!$E$37</definedName>
    <definedName name="_gms25">[6]Rates!$E$38</definedName>
    <definedName name="_gms40">[6]Rates!$E$39</definedName>
    <definedName name="_hnt15">[2]Rates!$E$117</definedName>
    <definedName name="_hnt16">[2]Rates!$E$117</definedName>
    <definedName name="_hnt20">[2]Rates!$E$118</definedName>
    <definedName name="_hnt21">[2]Rates!$E$118</definedName>
    <definedName name="_hnt25">[2]Rates!$E$119</definedName>
    <definedName name="_hnt30">[2]Rates!$E$117</definedName>
    <definedName name="_hnt40">[2]Rates!$E$119</definedName>
    <definedName name="_Order1" hidden="1">0</definedName>
    <definedName name="_Order2" hidden="1">0</definedName>
    <definedName name="_pcp200">[6]Rates!$E$51</definedName>
    <definedName name="_PV3">[6]Rates!$E$123</definedName>
    <definedName name="_pwm15">[6]Rates!$E$244</definedName>
    <definedName name="_pwm25">[6]Rates!$E$245</definedName>
    <definedName name="_pwm50">[6]Rates!$E$246</definedName>
    <definedName name="_sav25">[7]Rates!$E$220</definedName>
    <definedName name="_SHR1" localSheetId="3">#REF!</definedName>
    <definedName name="_SHR1">#REF!</definedName>
    <definedName name="_SHR2" localSheetId="3">#REF!</definedName>
    <definedName name="_SHR2">#REF!</definedName>
    <definedName name="_tax1" localSheetId="3">#REF!</definedName>
    <definedName name="_tax1">#REF!</definedName>
    <definedName name="_tax2" localSheetId="3">#REF!</definedName>
    <definedName name="_tax2">#REF!</definedName>
    <definedName name="_tax3" localSheetId="3">#REF!</definedName>
    <definedName name="_tax3">#REF!</definedName>
    <definedName name="_tax4" localSheetId="3">#REF!</definedName>
    <definedName name="_tax4">#REF!</definedName>
    <definedName name="_tgv100">[6]Rates!$E$220</definedName>
    <definedName name="_tgv25">[6]Rates!$E$218</definedName>
    <definedName name="_tgv40">[6]Rates!$E$219</definedName>
    <definedName name="_wmc1">[6]Rates!$E$189</definedName>
    <definedName name="a" localSheetId="3">#REF!</definedName>
    <definedName name="a">#REF!</definedName>
    <definedName name="ACCENT" localSheetId="3">#REF!</definedName>
    <definedName name="ACCENT">#REF!</definedName>
    <definedName name="ACCENT_NATIVE" localSheetId="3">#REF!</definedName>
    <definedName name="ACCENT_NATIVE">#REF!</definedName>
    <definedName name="ACCENT_NATIVE_AGAVE" localSheetId="3">#REF!</definedName>
    <definedName name="ACCENT_NATIVE_AGAVE">#REF!</definedName>
    <definedName name="ACCENT_NATIVE_BARREL" localSheetId="3">#REF!</definedName>
    <definedName name="ACCENT_NATIVE_BARREL">#REF!</definedName>
    <definedName name="ACCENT_NATIVE_CHOLLA" localSheetId="3">#REF!</definedName>
    <definedName name="ACCENT_NATIVE_CHOLLA">#REF!</definedName>
    <definedName name="ACCENT_NATIVE_OCOTILLO" localSheetId="3">#REF!</definedName>
    <definedName name="ACCENT_NATIVE_OCOTILLO">#REF!</definedName>
    <definedName name="ACCENT_NATIVE_PRICKLY" localSheetId="3">#REF!</definedName>
    <definedName name="ACCENT_NATIVE_PRICKLY">#REF!</definedName>
    <definedName name="ACCENT_STANDARD" localSheetId="3">#REF!</definedName>
    <definedName name="ACCENT_STANDARD">#REF!</definedName>
    <definedName name="ACCENT_STANDARD_15GAL" localSheetId="3">#REF!</definedName>
    <definedName name="ACCENT_STANDARD_15GAL">#REF!</definedName>
    <definedName name="ACCENT_STANDARD_1GAL" localSheetId="3">#REF!</definedName>
    <definedName name="ACCENT_STANDARD_1GAL">#REF!</definedName>
    <definedName name="ACCENT_STANDARD_5GAL" localSheetId="3">#REF!</definedName>
    <definedName name="ACCENT_STANDARD_5GAL">#REF!</definedName>
    <definedName name="add">[6]Rates!$J$6</definedName>
    <definedName name="aksfcksgx">'[8]#REF'!$A$1:$IV$3</definedName>
    <definedName name="Area">[9]Daily!$F$4</definedName>
    <definedName name="asdfx" localSheetId="3">#REF!</definedName>
    <definedName name="asdfx">#REF!</definedName>
    <definedName name="asfd" localSheetId="3">#REF!</definedName>
    <definedName name="asfd">#REF!</definedName>
    <definedName name="asz" localSheetId="3">#REF!</definedName>
    <definedName name="asz">#REF!</definedName>
    <definedName name="awxeda">'[8]#REF'!$A$1:$IV$3</definedName>
    <definedName name="awzds">'[8]#REF'!$A$1:$IV$3</definedName>
    <definedName name="azs" localSheetId="3">#REF!</definedName>
    <definedName name="azs">#REF!</definedName>
    <definedName name="BACKFLOW" localSheetId="3">#REF!</definedName>
    <definedName name="BACKFLOW">#REF!</definedName>
    <definedName name="boxes" localSheetId="3">#REF!</definedName>
    <definedName name="boxes">#REF!</definedName>
    <definedName name="BuiltIn_Print_Area" localSheetId="3">#REF!</definedName>
    <definedName name="BuiltIn_Print_Area">#REF!</definedName>
    <definedName name="BuiltIn_Print_Titles" localSheetId="3">#REF!</definedName>
    <definedName name="BuiltIn_Print_Titles">#REF!</definedName>
    <definedName name="BuiltIn_Print_Titles___0" localSheetId="3">#REF!</definedName>
    <definedName name="BuiltIn_Print_Titles___0">#REF!</definedName>
    <definedName name="button_area_1" localSheetId="3">#REF!</definedName>
    <definedName name="button_area_1">#REF!</definedName>
    <definedName name="bzp">[7]Rates!$E$312</definedName>
    <definedName name="Canal" localSheetId="3">'[10] Canal Design Sheet'!#REF!</definedName>
    <definedName name="Canal">'[10] Canal Design Sheet'!#REF!</definedName>
    <definedName name="Canal_Material">'[11] Canal Design Sheet'!$B$132:$B$133</definedName>
    <definedName name="CanalMaterial" localSheetId="3">[10]Curverture!#REF!</definedName>
    <definedName name="CanalMaterial">[10]Curverture!#REF!</definedName>
    <definedName name="CANALS">'[11]Irrigation Canals Details'!$C$9:$C$19</definedName>
    <definedName name="CC">'[12]Customize Your Invoice'!$G$22:$G$25</definedName>
    <definedName name="ccc">[2]Rates!$E$117</definedName>
    <definedName name="CCT" localSheetId="3">#REF!</definedName>
    <definedName name="CCT">#REF!</definedName>
    <definedName name="CD" localSheetId="3">#REF!</definedName>
    <definedName name="CD">#REF!</definedName>
    <definedName name="CDB" localSheetId="3">#REF!</definedName>
    <definedName name="CDB">#REF!</definedName>
    <definedName name="celltips_area" localSheetId="3">#REF!</definedName>
    <definedName name="celltips_area">#REF!</definedName>
    <definedName name="chgdcujykc" localSheetId="3">#REF!</definedName>
    <definedName name="chgdcujykc">#REF!</definedName>
    <definedName name="cmass">[2]Rates!$E$123</definedName>
    <definedName name="cock15">[6]Rates!$E$202</definedName>
    <definedName name="cock25">[6]Rates!$E$203</definedName>
    <definedName name="cock50">[6]Rates!$E$204</definedName>
    <definedName name="cpier">[2]Rates!$E$126</definedName>
    <definedName name="CS" localSheetId="3">#REF!</definedName>
    <definedName name="CS">#REF!</definedName>
    <definedName name="cslab">[6]Rates!$E$124</definedName>
    <definedName name="curve">[2]Rates!$E$127</definedName>
    <definedName name="cytz1">[6]Rates!$E$273</definedName>
    <definedName name="data1" localSheetId="3">#REF!</definedName>
    <definedName name="data1">#REF!</definedName>
    <definedName name="data10" localSheetId="3">#REF!</definedName>
    <definedName name="data10">#REF!</definedName>
    <definedName name="data11" localSheetId="3">#REF!</definedName>
    <definedName name="data11">#REF!</definedName>
    <definedName name="data12" localSheetId="3">#REF!</definedName>
    <definedName name="data12">#REF!</definedName>
    <definedName name="data13" localSheetId="3">#REF!</definedName>
    <definedName name="data13">#REF!</definedName>
    <definedName name="data14" localSheetId="3">#REF!</definedName>
    <definedName name="data14">#REF!</definedName>
    <definedName name="data15" localSheetId="3">#REF!</definedName>
    <definedName name="data15">#REF!</definedName>
    <definedName name="data16" localSheetId="3">#REF!</definedName>
    <definedName name="data16">#REF!</definedName>
    <definedName name="data17" localSheetId="3">#REF!</definedName>
    <definedName name="data17">#REF!</definedName>
    <definedName name="data18" localSheetId="3">#REF!</definedName>
    <definedName name="data18">#REF!</definedName>
    <definedName name="data19" localSheetId="3">#REF!</definedName>
    <definedName name="data19">#REF!</definedName>
    <definedName name="data2" localSheetId="3">#REF!</definedName>
    <definedName name="data2">#REF!</definedName>
    <definedName name="data20" localSheetId="3">#REF!</definedName>
    <definedName name="data20">#REF!</definedName>
    <definedName name="data21" localSheetId="3">#REF!</definedName>
    <definedName name="data21">#REF!</definedName>
    <definedName name="data22" localSheetId="3">#REF!</definedName>
    <definedName name="data22">#REF!</definedName>
    <definedName name="data23" localSheetId="3">#REF!</definedName>
    <definedName name="data23">#REF!</definedName>
    <definedName name="data24" localSheetId="3">#REF!</definedName>
    <definedName name="data24">#REF!</definedName>
    <definedName name="data25" localSheetId="3">#REF!</definedName>
    <definedName name="data25">#REF!</definedName>
    <definedName name="data26" localSheetId="3">#REF!</definedName>
    <definedName name="data26">#REF!</definedName>
    <definedName name="data27" localSheetId="3">#REF!</definedName>
    <definedName name="data27">#REF!</definedName>
    <definedName name="data28" localSheetId="3">#REF!</definedName>
    <definedName name="data28">#REF!</definedName>
    <definedName name="data29" localSheetId="3">#REF!</definedName>
    <definedName name="data29">#REF!</definedName>
    <definedName name="data3" localSheetId="3">#REF!</definedName>
    <definedName name="data3">#REF!</definedName>
    <definedName name="data30" localSheetId="3">#REF!</definedName>
    <definedName name="data30">#REF!</definedName>
    <definedName name="data31" localSheetId="3">#REF!</definedName>
    <definedName name="data31">#REF!</definedName>
    <definedName name="data32" localSheetId="3">#REF!</definedName>
    <definedName name="data32">#REF!</definedName>
    <definedName name="data33" localSheetId="3">#REF!</definedName>
    <definedName name="data33">#REF!</definedName>
    <definedName name="data34" localSheetId="3">#REF!</definedName>
    <definedName name="data34">#REF!</definedName>
    <definedName name="data35" localSheetId="3">#REF!</definedName>
    <definedName name="data35">#REF!</definedName>
    <definedName name="data36" localSheetId="3">#REF!</definedName>
    <definedName name="data36">#REF!</definedName>
    <definedName name="data37" localSheetId="3">#REF!</definedName>
    <definedName name="data37">#REF!</definedName>
    <definedName name="data38" localSheetId="3">#REF!</definedName>
    <definedName name="data38">#REF!</definedName>
    <definedName name="data39" localSheetId="3">#REF!</definedName>
    <definedName name="data39">#REF!</definedName>
    <definedName name="data4" localSheetId="3">#REF!</definedName>
    <definedName name="data4">#REF!</definedName>
    <definedName name="data40" localSheetId="3">#REF!</definedName>
    <definedName name="data40">#REF!</definedName>
    <definedName name="data41" localSheetId="3">#REF!</definedName>
    <definedName name="data41">#REF!</definedName>
    <definedName name="data42" localSheetId="3">#REF!</definedName>
    <definedName name="data42">#REF!</definedName>
    <definedName name="data43" localSheetId="3">#REF!</definedName>
    <definedName name="data43">#REF!</definedName>
    <definedName name="data44" localSheetId="3">#REF!</definedName>
    <definedName name="data44">#REF!</definedName>
    <definedName name="data45" localSheetId="3">#REF!</definedName>
    <definedName name="data45">#REF!</definedName>
    <definedName name="data46" localSheetId="3">#REF!</definedName>
    <definedName name="data46">#REF!</definedName>
    <definedName name="data47" localSheetId="3">#REF!</definedName>
    <definedName name="data47">#REF!</definedName>
    <definedName name="data48" localSheetId="3">#REF!</definedName>
    <definedName name="data48">#REF!</definedName>
    <definedName name="data49" localSheetId="3">#REF!</definedName>
    <definedName name="data49">#REF!</definedName>
    <definedName name="data5" localSheetId="3">#REF!</definedName>
    <definedName name="data5">#REF!</definedName>
    <definedName name="data50" localSheetId="3">#REF!</definedName>
    <definedName name="data50">#REF!</definedName>
    <definedName name="data51" localSheetId="3">#REF!</definedName>
    <definedName name="data51">#REF!</definedName>
    <definedName name="data52" localSheetId="3">#REF!</definedName>
    <definedName name="data52">#REF!</definedName>
    <definedName name="data53" localSheetId="3">#REF!</definedName>
    <definedName name="data53">#REF!</definedName>
    <definedName name="data54" localSheetId="3">#REF!</definedName>
    <definedName name="data54">#REF!</definedName>
    <definedName name="data55" localSheetId="3">#REF!</definedName>
    <definedName name="data55">#REF!</definedName>
    <definedName name="data56" localSheetId="3">#REF!</definedName>
    <definedName name="data56">#REF!</definedName>
    <definedName name="data57" localSheetId="3">#REF!</definedName>
    <definedName name="data57">#REF!</definedName>
    <definedName name="data58" localSheetId="3">#REF!</definedName>
    <definedName name="data58">#REF!</definedName>
    <definedName name="data59" localSheetId="3">#REF!</definedName>
    <definedName name="data59">#REF!</definedName>
    <definedName name="data6" localSheetId="3">#REF!</definedName>
    <definedName name="data6">#REF!</definedName>
    <definedName name="data60" localSheetId="3">#REF!</definedName>
    <definedName name="data60">#REF!</definedName>
    <definedName name="data61" localSheetId="3">#REF!</definedName>
    <definedName name="data61">#REF!</definedName>
    <definedName name="data62" localSheetId="3">#REF!</definedName>
    <definedName name="data62">#REF!</definedName>
    <definedName name="data63" localSheetId="3">#REF!</definedName>
    <definedName name="data63">#REF!</definedName>
    <definedName name="data64" localSheetId="3">#REF!</definedName>
    <definedName name="data64">#REF!</definedName>
    <definedName name="data65" localSheetId="3">#REF!</definedName>
    <definedName name="data65">#REF!</definedName>
    <definedName name="data66" localSheetId="3">#REF!</definedName>
    <definedName name="data66">#REF!</definedName>
    <definedName name="data67" localSheetId="3">#REF!</definedName>
    <definedName name="data67">#REF!</definedName>
    <definedName name="data68" localSheetId="3">#REF!</definedName>
    <definedName name="data68">#REF!</definedName>
    <definedName name="data69" localSheetId="3">#REF!</definedName>
    <definedName name="data69">#REF!</definedName>
    <definedName name="data7" localSheetId="3">#REF!</definedName>
    <definedName name="data7">#REF!</definedName>
    <definedName name="data70" localSheetId="3">#REF!</definedName>
    <definedName name="data70">#REF!</definedName>
    <definedName name="data8" localSheetId="3">#REF!</definedName>
    <definedName name="data8">#REF!</definedName>
    <definedName name="data9" localSheetId="3">#REF!</definedName>
    <definedName name="data9">#REF!</definedName>
    <definedName name="_xlnm.Database" localSheetId="3">#REF!</definedName>
    <definedName name="_xlnm.Database">#REF!</definedName>
    <definedName name="dc" localSheetId="3">#REF!</definedName>
    <definedName name="dc">#REF!</definedName>
    <definedName name="DEMOLITION" localSheetId="3">#REF!</definedName>
    <definedName name="DEMOLITION">#REF!</definedName>
    <definedName name="df" localSheetId="3">#REF!</definedName>
    <definedName name="df">#REF!</definedName>
    <definedName name="DF_1">[9]Daily!$I$2</definedName>
    <definedName name="DF_2">[9]Daily!$J$2</definedName>
    <definedName name="DF_3">[9]Daily!$K$2</definedName>
    <definedName name="DF_4">[9]Daily!$L$2</definedName>
    <definedName name="DF_5">[9]Daily!$M$2</definedName>
    <definedName name="dfb" localSheetId="3">#REF!</definedName>
    <definedName name="dfb">#REF!</definedName>
    <definedName name="dfgh" localSheetId="3">#REF!</definedName>
    <definedName name="dfgh">#REF!</definedName>
    <definedName name="dfhcd" localSheetId="3">#REF!</definedName>
    <definedName name="dfhcd">#REF!</definedName>
    <definedName name="dfhn" localSheetId="3">#REF!</definedName>
    <definedName name="dfhn">#REF!</definedName>
    <definedName name="dfhv" localSheetId="3">#REF!</definedName>
    <definedName name="dfhv">#REF!</definedName>
    <definedName name="dflt1">'[12]Customize Your Invoice'!$E$22</definedName>
    <definedName name="dflt2" localSheetId="3">#REF!</definedName>
    <definedName name="dflt2">#REF!</definedName>
    <definedName name="dflt3" localSheetId="3">#REF!</definedName>
    <definedName name="dflt3">#REF!</definedName>
    <definedName name="dflt4">'[12]Customize Your Invoice'!$E$26</definedName>
    <definedName name="dflt5" localSheetId="3">#REF!</definedName>
    <definedName name="dflt5">#REF!</definedName>
    <definedName name="dflt6" localSheetId="3">#REF!</definedName>
    <definedName name="dflt6">#REF!</definedName>
    <definedName name="dflt7" localSheetId="3">#REF!</definedName>
    <definedName name="dflt7">#REF!</definedName>
    <definedName name="dfngh" localSheetId="3">#REF!</definedName>
    <definedName name="dfngh">#REF!</definedName>
    <definedName name="DG_COLOR" localSheetId="3">#REF!</definedName>
    <definedName name="DG_COLOR">#REF!</definedName>
    <definedName name="DG_COLOR_CODE" localSheetId="3">#REF!</definedName>
    <definedName name="DG_COLOR_CODE">#REF!</definedName>
    <definedName name="dhgb" localSheetId="3">#REF!</definedName>
    <definedName name="dhgb">#REF!</definedName>
    <definedName name="display_area_1" localSheetId="3">#REF!</definedName>
    <definedName name="display_area_1">#REF!</definedName>
    <definedName name="display_area_2" localSheetId="3">#REF!</definedName>
    <definedName name="display_area_2">#REF!</definedName>
    <definedName name="drtydrhvdgtr" localSheetId="3">#REF!</definedName>
    <definedName name="drtydrhvdgtr">#REF!</definedName>
    <definedName name="dsfcsgs" localSheetId="3">#REF!</definedName>
    <definedName name="dsfcsgs">#REF!</definedName>
    <definedName name="ed" localSheetId="3">#REF!</definedName>
    <definedName name="ed">#REF!</definedName>
    <definedName name="ERFRVDV" localSheetId="3">'[10]Irrigation Canals Details'!#REF!</definedName>
    <definedName name="ERFRVDV">'[10]Irrigation Canals Details'!#REF!</definedName>
    <definedName name="erg" localSheetId="3">#REF!</definedName>
    <definedName name="erg">#REF!</definedName>
    <definedName name="ESTIMATE" localSheetId="3">#REF!</definedName>
    <definedName name="ESTIMATE">#REF!</definedName>
    <definedName name="ewrg" localSheetId="3">#REF!</definedName>
    <definedName name="ewrg">#REF!</definedName>
    <definedName name="ewrgc" localSheetId="3">#REF!</definedName>
    <definedName name="ewrgc">#REF!</definedName>
    <definedName name="f150d20">[6]Rates!$E$67</definedName>
    <definedName name="fcbbg" localSheetId="3">#REF!</definedName>
    <definedName name="fcbbg">#REF!</definedName>
    <definedName name="fcdh" localSheetId="3">#REF!</definedName>
    <definedName name="fcdh">#REF!</definedName>
    <definedName name="fcv" localSheetId="3">#REF!</definedName>
    <definedName name="fcv">#REF!</definedName>
    <definedName name="fczt">[6]Rates!$E$264</definedName>
    <definedName name="fdgc" localSheetId="3">#REF!</definedName>
    <definedName name="fdgc">#REF!</definedName>
    <definedName name="fgcvnbfg" localSheetId="3">#REF!</definedName>
    <definedName name="fgcvnbfg">#REF!</definedName>
    <definedName name="fghnb" localSheetId="3">#REF!</definedName>
    <definedName name="fghnb">#REF!</definedName>
    <definedName name="fh" localSheetId="3">#REF!</definedName>
    <definedName name="fh">#REF!</definedName>
    <definedName name="fine1">[2]Rates!$E$137</definedName>
    <definedName name="fine2">[6]Rates!$E$135</definedName>
    <definedName name="fine3">[2]Rates!$E$139</definedName>
    <definedName name="fine4">[6]Rates!$E$137</definedName>
    <definedName name="fire">[6]Rates!$E$317</definedName>
    <definedName name="fjg" localSheetId="3">#REF!</definedName>
    <definedName name="fjg">#REF!</definedName>
    <definedName name="fvgh" localSheetId="3">#REF!</definedName>
    <definedName name="fvgh">#REF!</definedName>
    <definedName name="fvnhb" localSheetId="3">#REF!</definedName>
    <definedName name="fvnhb">#REF!</definedName>
    <definedName name="gbhj" localSheetId="3">#REF!</definedName>
    <definedName name="gbhj">#REF!</definedName>
    <definedName name="GENERAL" localSheetId="3">#REF!</definedName>
    <definedName name="GENERAL">#REF!</definedName>
    <definedName name="gfnn" localSheetId="3">#REF!</definedName>
    <definedName name="gfnn">#REF!</definedName>
    <definedName name="gfvh" localSheetId="3">#REF!</definedName>
    <definedName name="gfvh">#REF!</definedName>
    <definedName name="ggg">[2]Rates!$E$119</definedName>
    <definedName name="ghkn" localSheetId="3">#REF!</definedName>
    <definedName name="ghkn">#REF!</definedName>
    <definedName name="gjin">[2]Rates!$E$143</definedName>
    <definedName name="gjina">[2]Rates!$E$143</definedName>
    <definedName name="gkb" localSheetId="3">#REF!</definedName>
    <definedName name="gkb">#REF!</definedName>
    <definedName name="gkh" localSheetId="3">#REF!</definedName>
    <definedName name="gkh">#REF!</definedName>
    <definedName name="gmsp15">[6]Rates!$E$43</definedName>
    <definedName name="gmsp25">[6]Rates!$E$44</definedName>
    <definedName name="gmsp50">[6]Rates!$E$45</definedName>
    <definedName name="GROUNDCOVER" localSheetId="3">#REF!</definedName>
    <definedName name="GROUNDCOVER">#REF!</definedName>
    <definedName name="GROUNDCOVER_1GAL" localSheetId="3">#REF!</definedName>
    <definedName name="GROUNDCOVER_1GAL">#REF!</definedName>
    <definedName name="GROUNDCOVER_5GAL" localSheetId="3">#REF!</definedName>
    <definedName name="GROUNDCOVER_5GAL">#REF!</definedName>
    <definedName name="GROUNDCOVER_FLAT" localSheetId="3">#REF!</definedName>
    <definedName name="GROUNDCOVER_FLAT">#REF!</definedName>
    <definedName name="gyukb" localSheetId="3">#REF!</definedName>
    <definedName name="gyukb">#REF!</definedName>
    <definedName name="hgfb" localSheetId="3">#REF!</definedName>
    <definedName name="hgfb">#REF!</definedName>
    <definedName name="hgjmhn" localSheetId="3">#REF!</definedName>
    <definedName name="hgjmhn">#REF!</definedName>
    <definedName name="hh">'[8]#REF'!$A$1:$F$497</definedName>
    <definedName name="hhhhhhh" localSheetId="3">#REF!</definedName>
    <definedName name="hhhhhhh">#REF!</definedName>
    <definedName name="hhyuj" localSheetId="3">#REF!</definedName>
    <definedName name="hhyuj">#REF!</definedName>
    <definedName name="hiljk" localSheetId="3">#REF!</definedName>
    <definedName name="hiljk">#REF!</definedName>
    <definedName name="hjmn" localSheetId="3">#REF!</definedName>
    <definedName name="hjmn">#REF!</definedName>
    <definedName name="hxs">[2]Rates!$L$12</definedName>
    <definedName name="hxsa">[2]Rates!$L$12</definedName>
    <definedName name="hyt" localSheetId="3">#REF!</definedName>
    <definedName name="hyt">#REF!</definedName>
    <definedName name="hytg" localSheetId="3">#REF!</definedName>
    <definedName name="hytg">#REF!</definedName>
    <definedName name="i" localSheetId="3">#REF!</definedName>
    <definedName name="i">#REF!</definedName>
    <definedName name="iiiiii" localSheetId="3">'[10]Irrigation Canals Details'!#REF!</definedName>
    <definedName name="iiiiii">'[10]Irrigation Canals Details'!#REF!</definedName>
    <definedName name="IRRIGATION" localSheetId="3">#REF!</definedName>
    <definedName name="IRRIGATION">#REF!</definedName>
    <definedName name="IRRIGATION_CANAL" localSheetId="3">'[10]Irrigation Canals Details'!#REF!</definedName>
    <definedName name="IRRIGATION_CANAL">'[10]Irrigation Canals Details'!#REF!</definedName>
    <definedName name="ITEM_DEMOLITION" localSheetId="3">#REF!</definedName>
    <definedName name="ITEM_DEMOLITION">#REF!</definedName>
    <definedName name="ITEM_FENCING" localSheetId="3">#REF!</definedName>
    <definedName name="ITEM_FENCING">#REF!</definedName>
    <definedName name="ITEM_FURNISH" localSheetId="3">#REF!</definedName>
    <definedName name="ITEM_FURNISH">#REF!</definedName>
    <definedName name="ITEM_GRADING" localSheetId="3">#REF!</definedName>
    <definedName name="ITEM_GRADING">#REF!</definedName>
    <definedName name="ITEM_HARDSCAPE" localSheetId="3">#REF!</definedName>
    <definedName name="ITEM_HARDSCAPE">#REF!</definedName>
    <definedName name="ITEM_IRRIGATION" localSheetId="3">#REF!</definedName>
    <definedName name="ITEM_IRRIGATION">#REF!</definedName>
    <definedName name="ITEM_LANDSCAPE" localSheetId="3">#REF!</definedName>
    <definedName name="ITEM_LANDSCAPE">#REF!</definedName>
    <definedName name="ITEM_NO" localSheetId="3">#REF!</definedName>
    <definedName name="ITEM_NO">#REF!</definedName>
    <definedName name="ITEM_PROJECT" localSheetId="3">#REF!</definedName>
    <definedName name="ITEM_PROJECT">#REF!</definedName>
    <definedName name="ITEM_WALLS" localSheetId="3">#REF!</definedName>
    <definedName name="ITEM_WALLS">#REF!</definedName>
    <definedName name="jhpd">[6]Rates!$E$269</definedName>
    <definedName name="jj" localSheetId="3">#REF!</definedName>
    <definedName name="jj">#REF!</definedName>
    <definedName name="KO" localSheetId="3">#REF!</definedName>
    <definedName name="KO">#REF!</definedName>
    <definedName name="l" localSheetId="3">#REF!</definedName>
    <definedName name="l">#REF!</definedName>
    <definedName name="LANDSCAPE" localSheetId="3">#REF!</definedName>
    <definedName name="LANDSCAPE">#REF!</definedName>
    <definedName name="LANDSCAPE_CONTINGENCY" localSheetId="3">#REF!</definedName>
    <definedName name="LANDSCAPE_CONTINGENCY">#REF!</definedName>
    <definedName name="LANDSCAPE_CONTINGENCY_VALUE" localSheetId="3">#REF!</definedName>
    <definedName name="LANDSCAPE_CONTINGENCY_VALUE">#REF!</definedName>
    <definedName name="LANDSCAPE_INCIDENTALS" localSheetId="3">#REF!</definedName>
    <definedName name="LANDSCAPE_INCIDENTALS">#REF!</definedName>
    <definedName name="LEF_1">[9]Daily!$I$4</definedName>
    <definedName name="LEF_2">[9]Daily!$J$4</definedName>
    <definedName name="LEF_3">[9]Daily!$K$4</definedName>
    <definedName name="LEF_4">[9]Daily!$L$4</definedName>
    <definedName name="LEF_5">[9]Daily!$M$4</definedName>
    <definedName name="LOC" localSheetId="3">#REF!</definedName>
    <definedName name="LOC">#REF!</definedName>
    <definedName name="LRF_1">[9]Daily!$I$3</definedName>
    <definedName name="LRF_2">[9]Daily!$J$3</definedName>
    <definedName name="LRF_3">[9]Daily!$K$3</definedName>
    <definedName name="LRF_4">[9]Daily!$L$3</definedName>
    <definedName name="LRF_5">[9]Daily!$M$3</definedName>
    <definedName name="LTR" localSheetId="3">#REF!</definedName>
    <definedName name="LTR">#REF!</definedName>
    <definedName name="male" localSheetId="3">#REF!</definedName>
    <definedName name="male">#REF!</definedName>
    <definedName name="Material" localSheetId="3">[10]Curverture!#REF!</definedName>
    <definedName name="Material">[10]Curverture!#REF!</definedName>
    <definedName name="mesh142">[2]Rates!$E$144</definedName>
    <definedName name="mesh150">[2]Rates!$E$144</definedName>
    <definedName name="mkhl">[6]Rates!$J$1</definedName>
    <definedName name="Monthly_Average" localSheetId="3">#REF!</definedName>
    <definedName name="Monthly_Average">#REF!</definedName>
    <definedName name="newdatabase" localSheetId="3">#REF!</definedName>
    <definedName name="newdatabase">#REF!</definedName>
    <definedName name="nhb" localSheetId="3">#REF!</definedName>
    <definedName name="nhb">#REF!</definedName>
    <definedName name="NO" localSheetId="3">#REF!</definedName>
    <definedName name="NO">#REF!</definedName>
    <definedName name="nother" localSheetId="3">[10]Curverture!#REF!</definedName>
    <definedName name="nother">[10]Curverture!#REF!</definedName>
    <definedName name="NS" localSheetId="3">#REF!</definedName>
    <definedName name="NS">#REF!</definedName>
    <definedName name="OIMNJJHN" localSheetId="3">#REF!</definedName>
    <definedName name="OIMNJJHN">#REF!</definedName>
    <definedName name="oko">[6]Rates!$J$11</definedName>
    <definedName name="old" localSheetId="3">#REF!</definedName>
    <definedName name="old">#REF!</definedName>
    <definedName name="pcp">[6]Rates!$E$259</definedName>
    <definedName name="PD" localSheetId="3">#REF!</definedName>
    <definedName name="PD">#REF!</definedName>
    <definedName name="PDc" localSheetId="3">#REF!</definedName>
    <definedName name="PDc">#REF!</definedName>
    <definedName name="pppppppppppppppppppp" localSheetId="3">#REF!</definedName>
    <definedName name="pppppppppppppppppppp">#REF!</definedName>
    <definedName name="_xlnm.Print_Area" localSheetId="4">'Dist - Tank to WK 1'!$A$1:$AD$145</definedName>
    <definedName name="_xlnm.Print_Area" localSheetId="2">'Pump Design'!#REF!</definedName>
    <definedName name="_xlnm.Print_Area" localSheetId="3">'Rising Main  - Tank'!$A$1:$AD$52</definedName>
    <definedName name="PROJECT_CONTINGENCY" localSheetId="3">#REF!</definedName>
    <definedName name="PROJECT_CONTINGENCY">#REF!</definedName>
    <definedName name="Project_Name" localSheetId="3">#REF!</definedName>
    <definedName name="Project_Name">#REF!</definedName>
    <definedName name="Project_Number" localSheetId="3">#REF!</definedName>
    <definedName name="Project_Number">#REF!</definedName>
    <definedName name="Project_Phase" localSheetId="3">#REF!</definedName>
    <definedName name="Project_Phase">#REF!</definedName>
    <definedName name="PROJECT_SUBTOTAL" localSheetId="3">#REF!</definedName>
    <definedName name="PROJECT_SUBTOTAL">#REF!</definedName>
    <definedName name="PROJECT_TOTAL" localSheetId="3">#REF!</definedName>
    <definedName name="PROJECT_TOTAL">#REF!</definedName>
    <definedName name="PV">[6]Rates!$E$126</definedName>
    <definedName name="q" localSheetId="3">#REF!</definedName>
    <definedName name="q">#REF!</definedName>
    <definedName name="qzqzqz10" localSheetId="3">#REF!</definedName>
    <definedName name="qzqzqz10">#REF!</definedName>
    <definedName name="qzqzqz11" localSheetId="3">#REF!</definedName>
    <definedName name="qzqzqz11">#REF!</definedName>
    <definedName name="qzqzqz12" localSheetId="3">#REF!</definedName>
    <definedName name="qzqzqz12">#REF!</definedName>
    <definedName name="qzqzqz13" localSheetId="3">#REF!</definedName>
    <definedName name="qzqzqz13">#REF!</definedName>
    <definedName name="qzqzqz14" localSheetId="3">#REF!</definedName>
    <definedName name="qzqzqz14">#REF!</definedName>
    <definedName name="qzqzqz15" localSheetId="3">#REF!</definedName>
    <definedName name="qzqzqz15">#REF!</definedName>
    <definedName name="qzqzqz16" localSheetId="3">#REF!</definedName>
    <definedName name="qzqzqz16">#REF!</definedName>
    <definedName name="qzqzqz17" localSheetId="3">#REF!</definedName>
    <definedName name="qzqzqz17">#REF!</definedName>
    <definedName name="qzqzqz18" localSheetId="3">#REF!</definedName>
    <definedName name="qzqzqz18">#REF!</definedName>
    <definedName name="qzqzqz19" localSheetId="3">#REF!</definedName>
    <definedName name="qzqzqz19">#REF!</definedName>
    <definedName name="qzqzqz20" localSheetId="3">#REF!</definedName>
    <definedName name="qzqzqz20">#REF!</definedName>
    <definedName name="qzqzqz21" localSheetId="3">#REF!</definedName>
    <definedName name="qzqzqz21">#REF!</definedName>
    <definedName name="qzqzqz22" localSheetId="3">#REF!</definedName>
    <definedName name="qzqzqz22">#REF!</definedName>
    <definedName name="qzqzqz23" localSheetId="3">#REF!</definedName>
    <definedName name="qzqzqz23">#REF!</definedName>
    <definedName name="qzqzqz24" localSheetId="3">#REF!</definedName>
    <definedName name="qzqzqz24">#REF!</definedName>
    <definedName name="qzqzqz25" localSheetId="3">#REF!</definedName>
    <definedName name="qzqzqz25">#REF!</definedName>
    <definedName name="qzqzqz26" localSheetId="3">#REF!</definedName>
    <definedName name="qzqzqz26">#REF!</definedName>
    <definedName name="qzqzqz27" localSheetId="3">#REF!</definedName>
    <definedName name="qzqzqz27">#REF!</definedName>
    <definedName name="qzqzqz28" localSheetId="3">#REF!</definedName>
    <definedName name="qzqzqz28">#REF!</definedName>
    <definedName name="qzqzqz29" localSheetId="3">#REF!</definedName>
    <definedName name="qzqzqz29">#REF!</definedName>
    <definedName name="qzqzqz30" localSheetId="3">#REF!</definedName>
    <definedName name="qzqzqz30">#REF!</definedName>
    <definedName name="qzqzqz31" localSheetId="3">#REF!</definedName>
    <definedName name="qzqzqz31">#REF!</definedName>
    <definedName name="qzqzqz32" localSheetId="3">#REF!</definedName>
    <definedName name="qzqzqz32">#REF!</definedName>
    <definedName name="qzqzqz6" localSheetId="3">#REF!</definedName>
    <definedName name="qzqzqz6">#REF!</definedName>
    <definedName name="qzqzqz7" localSheetId="3">#REF!</definedName>
    <definedName name="qzqzqz7">#REF!</definedName>
    <definedName name="qzqzqz8" localSheetId="3">#REF!</definedName>
    <definedName name="qzqzqz8">#REF!</definedName>
    <definedName name="qzqzqz9" localSheetId="3">#REF!</definedName>
    <definedName name="qzqzqz9">#REF!</definedName>
    <definedName name="rgqb">[2]Rates!$E$253</definedName>
    <definedName name="rgqb1">[2]Rates!$E$253</definedName>
    <definedName name="rgwc">[2]Rates!$E$256</definedName>
    <definedName name="rgwcc">[2]Rates!$E$256</definedName>
    <definedName name="rgwt">[6]Rates!$E$261</definedName>
    <definedName name="rh" localSheetId="3">#REF!</definedName>
    <definedName name="rh">#REF!</definedName>
    <definedName name="rocka">[6]Rates!$E$112</definedName>
    <definedName name="rockb">[6]Rates!$E$113</definedName>
    <definedName name="rockc">[6]Rates!$E$114</definedName>
    <definedName name="rough">[6]Rates!$E$133</definedName>
    <definedName name="rt" localSheetId="3">#REF!</definedName>
    <definedName name="rt">#REF!</definedName>
    <definedName name="rth" localSheetId="3">#REF!</definedName>
    <definedName name="rth">#REF!</definedName>
    <definedName name="rthg" localSheetId="3">#REF!</definedName>
    <definedName name="rthg">#REF!</definedName>
    <definedName name="rtr" localSheetId="3">#REF!</definedName>
    <definedName name="rtr">#REF!</definedName>
    <definedName name="S.R.MAIN" localSheetId="3">#REF!</definedName>
    <definedName name="S.R.MAIN">#REF!</definedName>
    <definedName name="safx" localSheetId="3">#REF!</definedName>
    <definedName name="safx">#REF!</definedName>
    <definedName name="saxd">'[8]#REF'!$A$1:$F$497</definedName>
    <definedName name="scf" localSheetId="3">#REF!</definedName>
    <definedName name="scf">#REF!</definedName>
    <definedName name="sdc" localSheetId="3">#REF!</definedName>
    <definedName name="sdc">#REF!</definedName>
    <definedName name="sdf" localSheetId="3">#REF!</definedName>
    <definedName name="sdf">#REF!</definedName>
    <definedName name="sergcb" localSheetId="3">#REF!</definedName>
    <definedName name="sergcb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29">#N/A</definedName>
    <definedName name="SHARED_FORMULA_13">#N/A</definedName>
    <definedName name="SHARED_FORMULA_130">#N/A</definedName>
    <definedName name="SHARED_FORMULA_131">#N/A</definedName>
    <definedName name="SHARED_FORMULA_132">#N/A</definedName>
    <definedName name="SHARED_FORMULA_133">#N/A</definedName>
    <definedName name="SHARED_FORMULA_134">#N/A</definedName>
    <definedName name="SHARED_FORMULA_135">#N/A</definedName>
    <definedName name="SHARED_FORMULA_136">#N/A</definedName>
    <definedName name="SHARED_FORMULA_137">#N/A</definedName>
    <definedName name="SHARED_FORMULA_138">#N/A</definedName>
    <definedName name="SHARED_FORMULA_139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54">#N/A</definedName>
    <definedName name="SHARED_FORMULA_155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0">#N/A</definedName>
    <definedName name="SHARED_FORMULA_161">#N/A</definedName>
    <definedName name="SHARED_FORMULA_162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69">#N/A</definedName>
    <definedName name="SHARED_FORMULA_17">#N/A</definedName>
    <definedName name="SHARED_FORMULA_170">#N/A</definedName>
    <definedName name="SHARED_FORMULA_171">#N/A</definedName>
    <definedName name="SHARED_FORMULA_172">#N/A</definedName>
    <definedName name="SHARED_FORMULA_173">#N/A</definedName>
    <definedName name="SHARED_FORMULA_174">#N/A</definedName>
    <definedName name="SHARED_FORMULA_175">#N/A</definedName>
    <definedName name="SHARED_FORMULA_176">#N/A</definedName>
    <definedName name="SHARED_FORMULA_177">#N/A</definedName>
    <definedName name="SHARED_FORMULA_178">#N/A</definedName>
    <definedName name="SHARED_FORMULA_179">#N/A</definedName>
    <definedName name="SHARED_FORMULA_18">#N/A</definedName>
    <definedName name="SHARED_FORMULA_180">#N/A</definedName>
    <definedName name="SHARED_FORMULA_181">#N/A</definedName>
    <definedName name="SHARED_FORMULA_182">#N/A</definedName>
    <definedName name="SHARED_FORMULA_183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191">#N/A</definedName>
    <definedName name="SHARED_FORMULA_192">#N/A</definedName>
    <definedName name="SHARED_FORMULA_193">#N/A</definedName>
    <definedName name="SHARED_FORMULA_194">#N/A</definedName>
    <definedName name="SHARED_FORMULA_195">#N/A</definedName>
    <definedName name="SHARED_FORMULA_196">#N/A</definedName>
    <definedName name="SHARED_FORMULA_197">#N/A</definedName>
    <definedName name="SHARED_FORMULA_198">#N/A</definedName>
    <definedName name="SHARED_FORMULA_199">#N/A</definedName>
    <definedName name="SHARED_FORMULA_2">#N/A</definedName>
    <definedName name="SHARED_FORMULA_20">#N/A</definedName>
    <definedName name="SHARED_FORMULA_200">#N/A</definedName>
    <definedName name="SHARED_FORMULA_201">#N/A</definedName>
    <definedName name="SHARED_FORMULA_202">#N/A</definedName>
    <definedName name="SHARED_FORMULA_203">#N/A</definedName>
    <definedName name="SHARED_FORMULA_204">#N/A</definedName>
    <definedName name="SHARED_FORMULA_205">#N/A</definedName>
    <definedName name="SHARED_FORMULA_206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HRUB" localSheetId="3">#REF!</definedName>
    <definedName name="SHRUB">#REF!</definedName>
    <definedName name="SHRUB_15GAL" localSheetId="3">#REF!</definedName>
    <definedName name="SHRUB_15GAL">#REF!</definedName>
    <definedName name="SHRUB_1GAL" localSheetId="3">#REF!</definedName>
    <definedName name="SHRUB_1GAL">#REF!</definedName>
    <definedName name="SHRUB_5GAL" localSheetId="3">#REF!</definedName>
    <definedName name="SHRUB_5GAL">#REF!</definedName>
    <definedName name="sluv100">[6]Rates!$E$233</definedName>
    <definedName name="sluv150">[6]Rates!$E$234</definedName>
    <definedName name="SOIL" localSheetId="3">#REF!</definedName>
    <definedName name="SOIL">#REF!</definedName>
    <definedName name="SOIL_FILL" localSheetId="3">#REF!</definedName>
    <definedName name="SOIL_FILL">#REF!</definedName>
    <definedName name="SOIL_PREPARED" localSheetId="3">#REF!</definedName>
    <definedName name="SOIL_PREPARED">#REF!</definedName>
    <definedName name="ss">[2]Rates!$E$117</definedName>
    <definedName name="SSSS" localSheetId="3">#REF!</definedName>
    <definedName name="SSSS">#REF!</definedName>
    <definedName name="StartLevel">[13]Daily!$F$3</definedName>
    <definedName name="STM1C" localSheetId="3">'[14] Canal Design Sheet'!#REF!</definedName>
    <definedName name="STM1C">'[14] Canal Design Sheet'!#REF!</definedName>
    <definedName name="SUBDEMOLITION" localSheetId="3">#REF!</definedName>
    <definedName name="SUBDEMOLITION">#REF!</definedName>
    <definedName name="SUBFENCING" localSheetId="3">#REF!</definedName>
    <definedName name="SUBFENCING">#REF!</definedName>
    <definedName name="SUBGRADING" localSheetId="3">#REF!</definedName>
    <definedName name="SUBGRADING">#REF!</definedName>
    <definedName name="SUBHARDSCAPE" localSheetId="3">#REF!</definedName>
    <definedName name="SUBHARDSCAPE">#REF!</definedName>
    <definedName name="SUBIRRIGATION" localSheetId="3">#REF!</definedName>
    <definedName name="SUBIRRIGATION">#REF!</definedName>
    <definedName name="SUBLANDSCAPE" localSheetId="3">#REF!</definedName>
    <definedName name="SUBLANDSCAPE">#REF!</definedName>
    <definedName name="SUBPLANTING" localSheetId="3">#REF!</definedName>
    <definedName name="SUBPLANTING">#REF!</definedName>
    <definedName name="SUFTU" localSheetId="3">#REF!</definedName>
    <definedName name="SUFTU">#REF!</definedName>
    <definedName name="SUM" localSheetId="3">#REF!</definedName>
    <definedName name="SUM">#REF!</definedName>
    <definedName name="SUMM" localSheetId="3">#REF!</definedName>
    <definedName name="SUMM">#REF!</definedName>
    <definedName name="t" localSheetId="3">#REF!</definedName>
    <definedName name="t">#REF!</definedName>
    <definedName name="tgms">[6]Rates!$E$107</definedName>
    <definedName name="TOT" localSheetId="3">#REF!</definedName>
    <definedName name="TOT">#REF!</definedName>
    <definedName name="trans">[6]Rates!$E$121</definedName>
    <definedName name="TREE" localSheetId="3">#REF!</definedName>
    <definedName name="TREE">#REF!</definedName>
    <definedName name="TREE_SPECIMEN" localSheetId="3">#REF!</definedName>
    <definedName name="TREE_SPECIMEN">#REF!</definedName>
    <definedName name="TREE_SPECIMEN_36BOX" localSheetId="3">#REF!</definedName>
    <definedName name="TREE_SPECIMEN_36BOX">#REF!</definedName>
    <definedName name="TREE_SPECIMEN_48BOX" localSheetId="3">#REF!</definedName>
    <definedName name="TREE_SPECIMEN_48BOX">#REF!</definedName>
    <definedName name="TREE_STANDARD" localSheetId="3">#REF!</definedName>
    <definedName name="TREE_STANDARD">#REF!</definedName>
    <definedName name="TREE_STANDARD_15GAL" localSheetId="3">#REF!</definedName>
    <definedName name="TREE_STANDARD_15GAL">#REF!</definedName>
    <definedName name="TREE_STANDARD_24BOX" localSheetId="3">#REF!</definedName>
    <definedName name="TREE_STANDARD_24BOX">#REF!</definedName>
    <definedName name="TREE_STANDARD_30BOX" localSheetId="3">#REF!</definedName>
    <definedName name="TREE_STANDARD_30BOX">#REF!</definedName>
    <definedName name="TREE_STANDARD_36BOX" localSheetId="3">#REF!</definedName>
    <definedName name="TREE_STANDARD_36BOX">#REF!</definedName>
    <definedName name="TREE_STANDARD_48BOX" localSheetId="3">#REF!</definedName>
    <definedName name="TREE_STANDARD_48BOX">#REF!</definedName>
    <definedName name="TREE_STANDARD_5GAL" localSheetId="3">#REF!</definedName>
    <definedName name="TREE_STANDARD_5GAL">#REF!</definedName>
    <definedName name="TREE_TRANSPLANT" localSheetId="3">#REF!</definedName>
    <definedName name="TREE_TRANSPLANT">#REF!</definedName>
    <definedName name="TREE_TRANSPLANT_36BOX" localSheetId="3">#REF!</definedName>
    <definedName name="TREE_TRANSPLANT_36BOX">#REF!</definedName>
    <definedName name="TREE_TRANSPLANT_48BOX" localSheetId="3">#REF!</definedName>
    <definedName name="TREE_TRANSPLANT_48BOX">#REF!</definedName>
    <definedName name="TREE_TRANSPLANT_60SPADE" localSheetId="3">#REF!</definedName>
    <definedName name="TREE_TRANSPLANT_60SPADE">#REF!</definedName>
    <definedName name="TREE_TRANSPLANT_PALM" localSheetId="3">#REF!</definedName>
    <definedName name="TREE_TRANSPLANT_PALM">#REF!</definedName>
    <definedName name="tree1">[6]Rates!$E$5</definedName>
    <definedName name="tree2">[6]Rates!$E$6</definedName>
    <definedName name="tree3">[6]Rates!$E$7</definedName>
    <definedName name="tttt" localSheetId="3">'[10]Irrigation Canals Details'!#REF!</definedName>
    <definedName name="tttt">'[10]Irrigation Canals Details'!#REF!</definedName>
    <definedName name="TURFGRASS" localSheetId="3">#REF!</definedName>
    <definedName name="TURFGRASS">#REF!</definedName>
    <definedName name="TURFGRASS_SEED" localSheetId="3">#REF!</definedName>
    <definedName name="TURFGRASS_SEED">#REF!</definedName>
    <definedName name="TURFGRASS_SEED_BROADCAST" localSheetId="3">#REF!</definedName>
    <definedName name="TURFGRASS_SEED_BROADCAST">#REF!</definedName>
    <definedName name="TURFGRASS_SEED_HYDROMULCH" localSheetId="3">#REF!</definedName>
    <definedName name="TURFGRASS_SEED_HYDROMULCH">#REF!</definedName>
    <definedName name="TURFGRASS_SOD" localSheetId="3">#REF!</definedName>
    <definedName name="TURFGRASS_SOD">#REF!</definedName>
    <definedName name="TURFGRASS_SPRIG" localSheetId="3">#REF!</definedName>
    <definedName name="TURFGRASS_SPRIG">#REF!</definedName>
    <definedName name="two" localSheetId="3">#REF!</definedName>
    <definedName name="two">#REF!</definedName>
    <definedName name="tykh" localSheetId="3">#REF!</definedName>
    <definedName name="tykh">#REF!</definedName>
    <definedName name="tzxs">[6]Rates!$J$8</definedName>
    <definedName name="u" localSheetId="3">#REF!</definedName>
    <definedName name="u">#REF!</definedName>
    <definedName name="uijy" localSheetId="3">#REF!</definedName>
    <definedName name="uijy">#REF!</definedName>
    <definedName name="uik" localSheetId="3">#REF!</definedName>
    <definedName name="uik">#REF!</definedName>
    <definedName name="ujh" localSheetId="3">#REF!</definedName>
    <definedName name="ujh">#REF!</definedName>
    <definedName name="ujyuj" localSheetId="3">#REF!</definedName>
    <definedName name="ujyuj">#REF!</definedName>
    <definedName name="v12c15">[6]Rates!$E$176</definedName>
    <definedName name="vdh" localSheetId="3">#REF!</definedName>
    <definedName name="vdh">#REF!</definedName>
    <definedName name="vital1" localSheetId="3">#REF!</definedName>
    <definedName name="vital1">#REF!</definedName>
    <definedName name="vital2" localSheetId="3">#REF!</definedName>
    <definedName name="vital2">#REF!</definedName>
    <definedName name="vital4" localSheetId="3">#REF!</definedName>
    <definedName name="vital4">#REF!</definedName>
    <definedName name="vital5" localSheetId="3">#REF!</definedName>
    <definedName name="vital5">#REF!</definedName>
    <definedName name="vital6" localSheetId="3">#REF!</definedName>
    <definedName name="vital6">#REF!</definedName>
    <definedName name="vital8" localSheetId="3">#REF!</definedName>
    <definedName name="vital8">#REF!</definedName>
    <definedName name="vital9" localSheetId="3">#REF!</definedName>
    <definedName name="vital9">#REF!</definedName>
    <definedName name="vth" localSheetId="3">#REF!</definedName>
    <definedName name="vth">#REF!</definedName>
    <definedName name="wda">'[8]#REF'!$A$1:$IV$3</definedName>
    <definedName name="wdw" localSheetId="3">#REF!</definedName>
    <definedName name="wdw">#REF!</definedName>
    <definedName name="we" localSheetId="3">#REF!</definedName>
    <definedName name="we">#REF!</definedName>
    <definedName name="WIRECAGE" localSheetId="3">#REF!</definedName>
    <definedName name="WIRECAGE">#REF!</definedName>
    <definedName name="WIRECAGE_GROUNDCOVERS" localSheetId="3">#REF!</definedName>
    <definedName name="WIRECAGE_GROUNDCOVERS">#REF!</definedName>
    <definedName name="WIRECAGE_SHRUBS" localSheetId="3">#REF!</definedName>
    <definedName name="WIRECAGE_SHRUBS">#REF!</definedName>
    <definedName name="WIRECAGE_TREES" localSheetId="3">#REF!</definedName>
    <definedName name="WIRECAGE_TREES">#REF!</definedName>
    <definedName name="wo12d16">[6]Rates!$E$147</definedName>
    <definedName name="wo16d15">[6]Rates!$E$157</definedName>
    <definedName name="wq" localSheetId="3">#REF!</definedName>
    <definedName name="wq">#REF!</definedName>
    <definedName name="www" localSheetId="3">'[10]Irrigation Canals Details'!#REF!</definedName>
    <definedName name="www">'[10]Irrigation Canals Details'!#REF!</definedName>
    <definedName name="wwww" localSheetId="3">[10]Curverture!#REF!</definedName>
    <definedName name="wwww">[10]Curverture!#REF!</definedName>
    <definedName name="xdar">'[8]#REF'!$A$1:$IV$3</definedName>
    <definedName name="xdfb" localSheetId="3">#REF!</definedName>
    <definedName name="xdfb">#REF!</definedName>
    <definedName name="xvf" localSheetId="3">#REF!</definedName>
    <definedName name="xvf">#REF!</definedName>
    <definedName name="xxxx" localSheetId="3">#REF!</definedName>
    <definedName name="xxxx">#REF!</definedName>
    <definedName name="xxxxxx" localSheetId="3">#REF!</definedName>
    <definedName name="xxxxxx">#REF!</definedName>
    <definedName name="ygj1">[6]Rates!$E$314</definedName>
    <definedName name="yh" localSheetId="3">#REF!</definedName>
    <definedName name="yh">#REF!</definedName>
    <definedName name="yhg" localSheetId="3">#REF!</definedName>
    <definedName name="yhg">#REF!</definedName>
    <definedName name="yhnt">[6]Rates!$E$120</definedName>
    <definedName name="yht" localSheetId="3">#REF!</definedName>
    <definedName name="yht">#REF!</definedName>
    <definedName name="yy" localSheetId="3">[10]Curverture!#REF!</definedName>
    <definedName name="yy">[10]Curverture!#REF!</definedName>
    <definedName name="yyy" localSheetId="3">[10]Curverture!#REF!</definedName>
    <definedName name="yyy">[10]Curverture!#REF!</definedName>
    <definedName name="zgjf100">[6]Rates!$E$301</definedName>
    <definedName name="zgjf150">[6]Rates!$E$302</definedName>
    <definedName name="zgjf80">[7]Rates!$E$291</definedName>
    <definedName name="zhfl">[6]Rates!$J$5</definedName>
    <definedName name="zsxd">'[8]#REF'!$A$1:$F$497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19" l="1"/>
  <c r="X2" i="1"/>
  <c r="AE6" i="1"/>
  <c r="D7" i="10"/>
  <c r="N53" i="15"/>
  <c r="AE6" i="15"/>
  <c r="X2" i="15"/>
  <c r="B15" i="10"/>
  <c r="D10" i="10"/>
  <c r="D12" i="10" s="1"/>
  <c r="A15" i="10" s="1"/>
  <c r="F15" i="10" s="1"/>
  <c r="E16" i="10" s="1"/>
  <c r="E17" i="10" s="1"/>
  <c r="D6" i="10"/>
  <c r="C4" i="10"/>
  <c r="B7" i="2" l="1"/>
  <c r="AF17" i="19"/>
  <c r="AF18" i="19"/>
  <c r="AF19" i="19" s="1"/>
  <c r="AF20" i="19" s="1"/>
  <c r="AF21" i="19" s="1"/>
  <c r="AF22" i="19" s="1"/>
  <c r="AF23" i="19" s="1"/>
  <c r="AF24" i="19" s="1"/>
  <c r="AF25" i="19" s="1"/>
  <c r="AF26" i="19" s="1"/>
  <c r="AF27" i="19" s="1"/>
  <c r="AF28" i="19" s="1"/>
  <c r="AF29" i="19" s="1"/>
  <c r="AF30" i="19" s="1"/>
  <c r="AF31" i="19" s="1"/>
  <c r="AF32" i="19" s="1"/>
  <c r="AF33" i="19" s="1"/>
  <c r="AF34" i="19" s="1"/>
  <c r="AF35" i="19" s="1"/>
  <c r="AF36" i="19" s="1"/>
  <c r="AF37" i="19" s="1"/>
  <c r="AF38" i="19" s="1"/>
  <c r="AF39" i="19" s="1"/>
  <c r="AF40" i="19" s="1"/>
  <c r="AF41" i="19" s="1"/>
  <c r="AF42" i="19" s="1"/>
  <c r="AF43" i="19" s="1"/>
  <c r="AF44" i="19" s="1"/>
  <c r="AF45" i="19" s="1"/>
  <c r="AF46" i="19" s="1"/>
  <c r="AF47" i="19" s="1"/>
  <c r="AF48" i="19" s="1"/>
  <c r="AF49" i="19" s="1"/>
  <c r="AF50" i="19" s="1"/>
  <c r="AF51" i="19" s="1"/>
  <c r="AF52" i="19" s="1"/>
  <c r="AF53" i="19" s="1"/>
  <c r="AF54" i="19" s="1"/>
  <c r="AF55" i="19" s="1"/>
  <c r="AF56" i="19" s="1"/>
  <c r="AF57" i="19" s="1"/>
  <c r="AF58" i="19" s="1"/>
  <c r="AF59" i="19" s="1"/>
  <c r="AF60" i="19" s="1"/>
  <c r="AF61" i="19" s="1"/>
  <c r="AF62" i="19" s="1"/>
  <c r="AF63" i="19" s="1"/>
  <c r="AF64" i="19" s="1"/>
  <c r="AF65" i="19" s="1"/>
  <c r="AF66" i="19" s="1"/>
  <c r="AF67" i="19" s="1"/>
  <c r="AF68" i="19" s="1"/>
  <c r="AF69" i="19" s="1"/>
  <c r="AF70" i="19" s="1"/>
  <c r="AF71" i="19" s="1"/>
  <c r="AF72" i="19" s="1"/>
  <c r="AF73" i="19" s="1"/>
  <c r="AF74" i="19" s="1"/>
  <c r="AF75" i="19" s="1"/>
  <c r="AF76" i="19" s="1"/>
  <c r="AF77" i="19" s="1"/>
  <c r="AF78" i="19" s="1"/>
  <c r="AF79" i="19" s="1"/>
  <c r="AF80" i="19" s="1"/>
  <c r="U80" i="19"/>
  <c r="T80" i="19" s="1"/>
  <c r="G80" i="19"/>
  <c r="S80" i="19" s="1"/>
  <c r="U79" i="19"/>
  <c r="T79" i="19" s="1"/>
  <c r="G79" i="19"/>
  <c r="S79" i="19" s="1"/>
  <c r="U78" i="19"/>
  <c r="T78" i="19" s="1"/>
  <c r="G78" i="19"/>
  <c r="S78" i="19" s="1"/>
  <c r="U77" i="19"/>
  <c r="T77" i="19"/>
  <c r="G77" i="19"/>
  <c r="S77" i="19" s="1"/>
  <c r="U76" i="19"/>
  <c r="T76" i="19" s="1"/>
  <c r="G76" i="19"/>
  <c r="U75" i="19"/>
  <c r="T75" i="19" s="1"/>
  <c r="G75" i="19"/>
  <c r="S75" i="19" s="1"/>
  <c r="U74" i="19"/>
  <c r="T74" i="19" s="1"/>
  <c r="G74" i="19"/>
  <c r="S74" i="19" s="1"/>
  <c r="U73" i="19"/>
  <c r="T73" i="19" s="1"/>
  <c r="G73" i="19"/>
  <c r="S73" i="19" s="1"/>
  <c r="U72" i="19"/>
  <c r="T72" i="19"/>
  <c r="G72" i="19"/>
  <c r="S72" i="19" s="1"/>
  <c r="U71" i="19"/>
  <c r="T71" i="19" s="1"/>
  <c r="G71" i="19"/>
  <c r="U70" i="19"/>
  <c r="T70" i="19"/>
  <c r="G70" i="19"/>
  <c r="S70" i="19" s="1"/>
  <c r="U69" i="19"/>
  <c r="T69" i="19" s="1"/>
  <c r="G69" i="19"/>
  <c r="S69" i="19" s="1"/>
  <c r="U68" i="19"/>
  <c r="T68" i="19" s="1"/>
  <c r="G68" i="19"/>
  <c r="S68" i="19" s="1"/>
  <c r="U67" i="19"/>
  <c r="T67" i="19" s="1"/>
  <c r="G67" i="19"/>
  <c r="U66" i="19"/>
  <c r="T66" i="19"/>
  <c r="G66" i="19"/>
  <c r="S66" i="19" s="1"/>
  <c r="U65" i="19"/>
  <c r="T65" i="19"/>
  <c r="G65" i="19"/>
  <c r="S65" i="19" s="1"/>
  <c r="U64" i="19"/>
  <c r="T64" i="19"/>
  <c r="G64" i="19"/>
  <c r="S64" i="19" s="1"/>
  <c r="U63" i="19"/>
  <c r="T63" i="19" s="1"/>
  <c r="G63" i="19"/>
  <c r="S63" i="19" s="1"/>
  <c r="U62" i="19"/>
  <c r="T62" i="19"/>
  <c r="G62" i="19"/>
  <c r="S62" i="19" s="1"/>
  <c r="U61" i="19"/>
  <c r="T61" i="19" s="1"/>
  <c r="G61" i="19"/>
  <c r="U60" i="19"/>
  <c r="T60" i="19"/>
  <c r="G60" i="19"/>
  <c r="S60" i="19" s="1"/>
  <c r="U59" i="19"/>
  <c r="T59" i="19"/>
  <c r="G59" i="19"/>
  <c r="U58" i="19"/>
  <c r="T58" i="19"/>
  <c r="G58" i="19"/>
  <c r="S58" i="19" s="1"/>
  <c r="U57" i="19"/>
  <c r="T57" i="19" s="1"/>
  <c r="G57" i="19"/>
  <c r="S57" i="19" s="1"/>
  <c r="U56" i="19"/>
  <c r="T56" i="19"/>
  <c r="G56" i="19"/>
  <c r="S56" i="19" s="1"/>
  <c r="U55" i="19"/>
  <c r="T55" i="19"/>
  <c r="S55" i="19"/>
  <c r="G55" i="19"/>
  <c r="U54" i="19"/>
  <c r="T54" i="19" s="1"/>
  <c r="G54" i="19"/>
  <c r="S54" i="19" s="1"/>
  <c r="U53" i="19"/>
  <c r="T53" i="19" s="1"/>
  <c r="G53" i="19"/>
  <c r="S53" i="19" s="1"/>
  <c r="U52" i="19"/>
  <c r="T52" i="19" s="1"/>
  <c r="S52" i="19"/>
  <c r="G52" i="19"/>
  <c r="U51" i="19"/>
  <c r="T51" i="19"/>
  <c r="G51" i="19"/>
  <c r="S51" i="19" s="1"/>
  <c r="U50" i="19"/>
  <c r="T50" i="19" s="1"/>
  <c r="G50" i="19"/>
  <c r="S50" i="19" s="1"/>
  <c r="U49" i="19"/>
  <c r="T49" i="19" s="1"/>
  <c r="G49" i="19"/>
  <c r="S49" i="19" s="1"/>
  <c r="U48" i="19"/>
  <c r="T48" i="19"/>
  <c r="G48" i="19"/>
  <c r="U47" i="19"/>
  <c r="T47" i="19" s="1"/>
  <c r="G47" i="19"/>
  <c r="S47" i="19" s="1"/>
  <c r="U46" i="19"/>
  <c r="T46" i="19" s="1"/>
  <c r="G46" i="19"/>
  <c r="U45" i="19"/>
  <c r="T45" i="19" s="1"/>
  <c r="G45" i="19"/>
  <c r="U44" i="19"/>
  <c r="T44" i="19" s="1"/>
  <c r="G44" i="19"/>
  <c r="U43" i="19"/>
  <c r="T43" i="19"/>
  <c r="G43" i="19"/>
  <c r="S43" i="19" s="1"/>
  <c r="U42" i="19"/>
  <c r="T42" i="19" s="1"/>
  <c r="G42" i="19"/>
  <c r="S42" i="19" s="1"/>
  <c r="U41" i="19"/>
  <c r="T41" i="19" s="1"/>
  <c r="G41" i="19"/>
  <c r="U40" i="19"/>
  <c r="T40" i="19"/>
  <c r="S40" i="19"/>
  <c r="G40" i="19"/>
  <c r="U39" i="19"/>
  <c r="T39" i="19" s="1"/>
  <c r="G39" i="19"/>
  <c r="S39" i="19" s="1"/>
  <c r="U38" i="19"/>
  <c r="T38" i="19" s="1"/>
  <c r="G38" i="19"/>
  <c r="U37" i="19"/>
  <c r="T37" i="19" s="1"/>
  <c r="G37" i="19"/>
  <c r="S37" i="19" s="1"/>
  <c r="AH36" i="19"/>
  <c r="U36" i="19"/>
  <c r="T36" i="19" s="1"/>
  <c r="G36" i="19"/>
  <c r="U35" i="19"/>
  <c r="T35" i="19"/>
  <c r="S35" i="19"/>
  <c r="G35" i="19"/>
  <c r="U34" i="19"/>
  <c r="T34" i="19"/>
  <c r="G34" i="19"/>
  <c r="U33" i="19"/>
  <c r="T33" i="19" s="1"/>
  <c r="G33" i="19"/>
  <c r="U32" i="19"/>
  <c r="T32" i="19" s="1"/>
  <c r="G32" i="19"/>
  <c r="S32" i="19" s="1"/>
  <c r="U31" i="19"/>
  <c r="T31" i="19" s="1"/>
  <c r="G31" i="19"/>
  <c r="U30" i="19"/>
  <c r="T30" i="19" s="1"/>
  <c r="G30" i="19"/>
  <c r="S30" i="19" s="1"/>
  <c r="U29" i="19"/>
  <c r="T29" i="19" s="1"/>
  <c r="G29" i="19"/>
  <c r="S29" i="19" s="1"/>
  <c r="U28" i="19"/>
  <c r="T28" i="19" s="1"/>
  <c r="G28" i="19"/>
  <c r="S28" i="19" s="1"/>
  <c r="U27" i="19"/>
  <c r="T27" i="19"/>
  <c r="G27" i="19"/>
  <c r="S27" i="19" s="1"/>
  <c r="U26" i="19"/>
  <c r="T26" i="19"/>
  <c r="G26" i="19"/>
  <c r="S26" i="19" s="1"/>
  <c r="U25" i="19"/>
  <c r="T25" i="19"/>
  <c r="G25" i="19"/>
  <c r="U24" i="19"/>
  <c r="T24" i="19" s="1"/>
  <c r="S24" i="19"/>
  <c r="G24" i="19"/>
  <c r="U23" i="19"/>
  <c r="T23" i="19" s="1"/>
  <c r="G23" i="19"/>
  <c r="S23" i="19" s="1"/>
  <c r="U22" i="19"/>
  <c r="T22" i="19" s="1"/>
  <c r="G22" i="19"/>
  <c r="U21" i="19"/>
  <c r="T21" i="19" s="1"/>
  <c r="G21" i="19"/>
  <c r="S21" i="19" s="1"/>
  <c r="U20" i="19"/>
  <c r="T20" i="19"/>
  <c r="G20" i="19"/>
  <c r="U19" i="19"/>
  <c r="T19" i="19" s="1"/>
  <c r="G19" i="19"/>
  <c r="S19" i="19" s="1"/>
  <c r="U18" i="19"/>
  <c r="T18" i="19" s="1"/>
  <c r="S18" i="19"/>
  <c r="G18" i="19"/>
  <c r="U17" i="19"/>
  <c r="T17" i="19" s="1"/>
  <c r="G17" i="19"/>
  <c r="U16" i="19"/>
  <c r="T16" i="19" s="1"/>
  <c r="G16" i="19"/>
  <c r="S16" i="19" s="1"/>
  <c r="U15" i="19"/>
  <c r="T15" i="19"/>
  <c r="G15" i="19"/>
  <c r="S15" i="19" s="1"/>
  <c r="U14" i="19"/>
  <c r="T14" i="19"/>
  <c r="G14" i="19"/>
  <c r="U13" i="19"/>
  <c r="T13" i="19" s="1"/>
  <c r="G13" i="19"/>
  <c r="S13" i="19" s="1"/>
  <c r="U12" i="19"/>
  <c r="T12" i="19"/>
  <c r="G12" i="19"/>
  <c r="U11" i="19"/>
  <c r="T11" i="19" s="1"/>
  <c r="G11" i="19"/>
  <c r="S11" i="19" s="1"/>
  <c r="U10" i="19"/>
  <c r="T10" i="19" s="1"/>
  <c r="G10" i="19"/>
  <c r="S10" i="19" s="1"/>
  <c r="U9" i="19"/>
  <c r="T9" i="19" s="1"/>
  <c r="G9" i="19"/>
  <c r="U8" i="19"/>
  <c r="T8" i="19" s="1"/>
  <c r="G8" i="19"/>
  <c r="S8" i="19" s="1"/>
  <c r="AF7" i="19"/>
  <c r="AF8" i="19" s="1"/>
  <c r="AF9" i="19" s="1"/>
  <c r="AF10" i="19" s="1"/>
  <c r="AF11" i="19" s="1"/>
  <c r="AF12" i="19" s="1"/>
  <c r="AF13" i="19" s="1"/>
  <c r="AF14" i="19" s="1"/>
  <c r="AF15" i="19" s="1"/>
  <c r="AF16" i="19" s="1"/>
  <c r="AC7" i="19"/>
  <c r="AC8" i="19" s="1"/>
  <c r="U7" i="19"/>
  <c r="T7" i="19"/>
  <c r="G7" i="19"/>
  <c r="S7" i="19" s="1"/>
  <c r="AE7" i="19"/>
  <c r="AE8" i="19" s="1"/>
  <c r="AE9" i="19" s="1"/>
  <c r="AE10" i="19" s="1"/>
  <c r="AE11" i="19" s="1"/>
  <c r="AE12" i="19" s="1"/>
  <c r="AE13" i="19" s="1"/>
  <c r="AE14" i="19" s="1"/>
  <c r="AE15" i="19" s="1"/>
  <c r="AE16" i="19" s="1"/>
  <c r="AE17" i="19" s="1"/>
  <c r="AE18" i="19" s="1"/>
  <c r="AE19" i="19" s="1"/>
  <c r="AE20" i="19" s="1"/>
  <c r="AE21" i="19" s="1"/>
  <c r="AE22" i="19" s="1"/>
  <c r="AE23" i="19" s="1"/>
  <c r="AE24" i="19" s="1"/>
  <c r="AE25" i="19" s="1"/>
  <c r="AE26" i="19" s="1"/>
  <c r="AE27" i="19" s="1"/>
  <c r="AE28" i="19" s="1"/>
  <c r="AE29" i="19" s="1"/>
  <c r="AE30" i="19" s="1"/>
  <c r="AE31" i="19" s="1"/>
  <c r="AE32" i="19" s="1"/>
  <c r="AE33" i="19" s="1"/>
  <c r="AE34" i="19" s="1"/>
  <c r="AE35" i="19" s="1"/>
  <c r="AE36" i="19" s="1"/>
  <c r="AE37" i="19" s="1"/>
  <c r="AE38" i="19" s="1"/>
  <c r="AE39" i="19" s="1"/>
  <c r="AE40" i="19" s="1"/>
  <c r="AE41" i="19" s="1"/>
  <c r="AE42" i="19" s="1"/>
  <c r="AE43" i="19" s="1"/>
  <c r="AE44" i="19" s="1"/>
  <c r="AE45" i="19" s="1"/>
  <c r="AE46" i="19" s="1"/>
  <c r="AE47" i="19" s="1"/>
  <c r="AE48" i="19" s="1"/>
  <c r="AE49" i="19" s="1"/>
  <c r="AE50" i="19" s="1"/>
  <c r="AE51" i="19" s="1"/>
  <c r="AE52" i="19" s="1"/>
  <c r="AE53" i="19" s="1"/>
  <c r="AE54" i="19" s="1"/>
  <c r="AE55" i="19" s="1"/>
  <c r="AE56" i="19" s="1"/>
  <c r="AE57" i="19" s="1"/>
  <c r="AE58" i="19" s="1"/>
  <c r="AE59" i="19" s="1"/>
  <c r="AE60" i="19" s="1"/>
  <c r="AE61" i="19" s="1"/>
  <c r="AE62" i="19" s="1"/>
  <c r="AE63" i="19" s="1"/>
  <c r="AE64" i="19" s="1"/>
  <c r="AE65" i="19" s="1"/>
  <c r="AE66" i="19" s="1"/>
  <c r="AE67" i="19" s="1"/>
  <c r="AE68" i="19" s="1"/>
  <c r="AE69" i="19" s="1"/>
  <c r="AE70" i="19" s="1"/>
  <c r="AE71" i="19" s="1"/>
  <c r="AE72" i="19" s="1"/>
  <c r="AE73" i="19" s="1"/>
  <c r="AE74" i="19" s="1"/>
  <c r="AE75" i="19" s="1"/>
  <c r="AE76" i="19" s="1"/>
  <c r="AE77" i="19" s="1"/>
  <c r="AE78" i="19" s="1"/>
  <c r="AE79" i="19" s="1"/>
  <c r="AE80" i="19" s="1"/>
  <c r="U6" i="19"/>
  <c r="T6" i="19" s="1"/>
  <c r="P6" i="19" s="1"/>
  <c r="Y6" i="19"/>
  <c r="I6" i="19" s="1"/>
  <c r="I7" i="19" l="1"/>
  <c r="P7" i="19"/>
  <c r="Q6" i="19"/>
  <c r="AD8" i="19"/>
  <c r="J8" i="19" s="1"/>
  <c r="K8" i="19" s="1"/>
  <c r="S34" i="19"/>
  <c r="S45" i="19"/>
  <c r="S17" i="19"/>
  <c r="S33" i="19"/>
  <c r="AD7" i="19"/>
  <c r="J7" i="19" s="1"/>
  <c r="K7" i="19" s="1"/>
  <c r="AC9" i="19"/>
  <c r="S36" i="19"/>
  <c r="S14" i="19"/>
  <c r="S9" i="19"/>
  <c r="AD6" i="19"/>
  <c r="J6" i="19" s="1"/>
  <c r="K6" i="19" s="1"/>
  <c r="L6" i="19" s="1"/>
  <c r="S41" i="19"/>
  <c r="S44" i="19"/>
  <c r="S48" i="19"/>
  <c r="S25" i="19"/>
  <c r="S12" i="19"/>
  <c r="S20" i="19"/>
  <c r="S38" i="19"/>
  <c r="S22" i="19"/>
  <c r="S46" i="19"/>
  <c r="S59" i="19"/>
  <c r="S67" i="19"/>
  <c r="S71" i="19"/>
  <c r="S31" i="19"/>
  <c r="S61" i="19"/>
  <c r="S76" i="19"/>
  <c r="AC7" i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I8" i="19" l="1"/>
  <c r="L7" i="19"/>
  <c r="N6" i="19"/>
  <c r="O6" i="19"/>
  <c r="R6" i="19" s="1"/>
  <c r="V6" i="19" s="1"/>
  <c r="AD9" i="19"/>
  <c r="J9" i="19" s="1"/>
  <c r="K9" i="19" s="1"/>
  <c r="AC10" i="19"/>
  <c r="P8" i="19"/>
  <c r="Q7" i="19"/>
  <c r="AH36" i="1"/>
  <c r="B13" i="2"/>
  <c r="B9" i="2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8" i="15"/>
  <c r="G9" i="15"/>
  <c r="G10" i="15"/>
  <c r="G11" i="15"/>
  <c r="G12" i="15"/>
  <c r="G13" i="15"/>
  <c r="G14" i="15"/>
  <c r="G15" i="15"/>
  <c r="G16" i="15"/>
  <c r="G17" i="15"/>
  <c r="G18" i="15"/>
  <c r="G7" i="15"/>
  <c r="O7" i="19" l="1"/>
  <c r="R7" i="19" s="1"/>
  <c r="V7" i="19" s="1"/>
  <c r="N7" i="19"/>
  <c r="Q8" i="19"/>
  <c r="P9" i="19"/>
  <c r="AC11" i="19"/>
  <c r="AD10" i="19"/>
  <c r="J10" i="19" s="1"/>
  <c r="K10" i="19" s="1"/>
  <c r="I9" i="19"/>
  <c r="L8" i="19"/>
  <c r="F1" i="15"/>
  <c r="I10" i="19" l="1"/>
  <c r="L9" i="19"/>
  <c r="Q9" i="19"/>
  <c r="P10" i="19"/>
  <c r="AD11" i="19"/>
  <c r="J11" i="19" s="1"/>
  <c r="K11" i="19" s="1"/>
  <c r="AC12" i="19"/>
  <c r="O8" i="19"/>
  <c r="R8" i="19" s="1"/>
  <c r="V8" i="19" s="1"/>
  <c r="N8" i="19"/>
  <c r="AD6" i="15"/>
  <c r="J6" i="15" s="1"/>
  <c r="K6" i="15" s="1"/>
  <c r="AC13" i="19" l="1"/>
  <c r="AD12" i="19"/>
  <c r="J12" i="19" s="1"/>
  <c r="K12" i="19" s="1"/>
  <c r="P11" i="19"/>
  <c r="Q10" i="19"/>
  <c r="O9" i="19"/>
  <c r="R9" i="19" s="1"/>
  <c r="V9" i="19" s="1"/>
  <c r="N9" i="19"/>
  <c r="I11" i="19"/>
  <c r="L10" i="19"/>
  <c r="AD6" i="1"/>
  <c r="AF7" i="1"/>
  <c r="O10" i="19" l="1"/>
  <c r="R10" i="19" s="1"/>
  <c r="V10" i="19" s="1"/>
  <c r="N10" i="19"/>
  <c r="L11" i="19"/>
  <c r="I12" i="19"/>
  <c r="Q11" i="19"/>
  <c r="P12" i="19"/>
  <c r="AC14" i="19"/>
  <c r="AD13" i="19"/>
  <c r="J13" i="19" s="1"/>
  <c r="K13" i="19" s="1"/>
  <c r="P13" i="19" l="1"/>
  <c r="Q12" i="19"/>
  <c r="AC15" i="19"/>
  <c r="AD14" i="19"/>
  <c r="J14" i="19" s="1"/>
  <c r="K14" i="19" s="1"/>
  <c r="I13" i="19"/>
  <c r="L12" i="19"/>
  <c r="O11" i="19"/>
  <c r="R11" i="19" s="1"/>
  <c r="V11" i="19" s="1"/>
  <c r="N11" i="19"/>
  <c r="G34" i="1"/>
  <c r="S34" i="1" s="1"/>
  <c r="AE7" i="15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34" i="15" s="1"/>
  <c r="AE35" i="15" s="1"/>
  <c r="AE36" i="15" s="1"/>
  <c r="AE37" i="15" s="1"/>
  <c r="AE38" i="15" s="1"/>
  <c r="AE39" i="15" s="1"/>
  <c r="AE40" i="15" s="1"/>
  <c r="AE41" i="15" s="1"/>
  <c r="AE42" i="15" s="1"/>
  <c r="AE43" i="15" s="1"/>
  <c r="AE44" i="15" s="1"/>
  <c r="AE45" i="15" s="1"/>
  <c r="AE46" i="15" s="1"/>
  <c r="AE47" i="15" s="1"/>
  <c r="AE48" i="15" s="1"/>
  <c r="AE49" i="15" s="1"/>
  <c r="AE50" i="15" s="1"/>
  <c r="AE51" i="15" s="1"/>
  <c r="AE52" i="15" s="1"/>
  <c r="AC7" i="15"/>
  <c r="U35" i="1"/>
  <c r="T35" i="1" s="1"/>
  <c r="U36" i="1"/>
  <c r="T36" i="1" s="1"/>
  <c r="U37" i="1"/>
  <c r="T37" i="1" s="1"/>
  <c r="U38" i="1"/>
  <c r="T38" i="1" s="1"/>
  <c r="U39" i="1"/>
  <c r="T39" i="1" s="1"/>
  <c r="U40" i="1"/>
  <c r="T40" i="1" s="1"/>
  <c r="U41" i="1"/>
  <c r="T41" i="1" s="1"/>
  <c r="U42" i="1"/>
  <c r="T42" i="1" s="1"/>
  <c r="U43" i="1"/>
  <c r="T43" i="1" s="1"/>
  <c r="U44" i="1"/>
  <c r="T44" i="1" s="1"/>
  <c r="U45" i="1"/>
  <c r="T45" i="1" s="1"/>
  <c r="U46" i="1"/>
  <c r="T46" i="1" s="1"/>
  <c r="U47" i="1"/>
  <c r="T47" i="1" s="1"/>
  <c r="U48" i="1"/>
  <c r="T48" i="1" s="1"/>
  <c r="U49" i="1"/>
  <c r="T49" i="1" s="1"/>
  <c r="U50" i="1"/>
  <c r="T50" i="1" s="1"/>
  <c r="U51" i="1"/>
  <c r="T51" i="1" s="1"/>
  <c r="U52" i="1"/>
  <c r="T52" i="1" s="1"/>
  <c r="U53" i="1"/>
  <c r="T53" i="1" s="1"/>
  <c r="U54" i="1"/>
  <c r="T54" i="1" s="1"/>
  <c r="U55" i="1"/>
  <c r="T55" i="1" s="1"/>
  <c r="U56" i="1"/>
  <c r="T56" i="1" s="1"/>
  <c r="U57" i="1"/>
  <c r="T57" i="1" s="1"/>
  <c r="U58" i="1"/>
  <c r="T58" i="1" s="1"/>
  <c r="U59" i="1"/>
  <c r="T59" i="1" s="1"/>
  <c r="U60" i="1"/>
  <c r="T60" i="1" s="1"/>
  <c r="U61" i="1"/>
  <c r="T61" i="1" s="1"/>
  <c r="U62" i="1"/>
  <c r="T62" i="1" s="1"/>
  <c r="U63" i="1"/>
  <c r="T63" i="1" s="1"/>
  <c r="U64" i="1"/>
  <c r="T64" i="1" s="1"/>
  <c r="U65" i="1"/>
  <c r="T65" i="1" s="1"/>
  <c r="U66" i="1"/>
  <c r="T66" i="1" s="1"/>
  <c r="U67" i="1"/>
  <c r="T67" i="1" s="1"/>
  <c r="U68" i="1"/>
  <c r="T68" i="1" s="1"/>
  <c r="U69" i="1"/>
  <c r="T69" i="1" s="1"/>
  <c r="U70" i="1"/>
  <c r="T70" i="1" s="1"/>
  <c r="U71" i="1"/>
  <c r="T71" i="1" s="1"/>
  <c r="U72" i="1"/>
  <c r="T72" i="1" s="1"/>
  <c r="U73" i="1"/>
  <c r="T73" i="1" s="1"/>
  <c r="U74" i="1"/>
  <c r="T74" i="1" s="1"/>
  <c r="U75" i="1"/>
  <c r="T75" i="1" s="1"/>
  <c r="U76" i="1"/>
  <c r="T76" i="1" s="1"/>
  <c r="U77" i="1"/>
  <c r="T77" i="1" s="1"/>
  <c r="U78" i="1"/>
  <c r="T78" i="1" s="1"/>
  <c r="U79" i="1"/>
  <c r="T79" i="1" s="1"/>
  <c r="U80" i="1"/>
  <c r="T80" i="1" s="1"/>
  <c r="U81" i="1"/>
  <c r="T81" i="1" s="1"/>
  <c r="U82" i="1"/>
  <c r="T82" i="1" s="1"/>
  <c r="U83" i="1"/>
  <c r="T83" i="1" s="1"/>
  <c r="U84" i="1"/>
  <c r="T84" i="1" s="1"/>
  <c r="U7" i="1"/>
  <c r="T7" i="1" s="1"/>
  <c r="U8" i="1"/>
  <c r="T8" i="1" s="1"/>
  <c r="U9" i="1"/>
  <c r="T9" i="1" s="1"/>
  <c r="U10" i="1"/>
  <c r="T10" i="1" s="1"/>
  <c r="U11" i="1"/>
  <c r="T11" i="1" s="1"/>
  <c r="U12" i="1"/>
  <c r="T12" i="1" s="1"/>
  <c r="U13" i="1"/>
  <c r="T13" i="1" s="1"/>
  <c r="U14" i="1"/>
  <c r="T14" i="1" s="1"/>
  <c r="U15" i="1"/>
  <c r="T15" i="1" s="1"/>
  <c r="U16" i="1"/>
  <c r="T16" i="1" s="1"/>
  <c r="U17" i="1"/>
  <c r="T17" i="1" s="1"/>
  <c r="U18" i="1"/>
  <c r="T18" i="1" s="1"/>
  <c r="U19" i="1"/>
  <c r="T19" i="1" s="1"/>
  <c r="U20" i="1"/>
  <c r="T20" i="1" s="1"/>
  <c r="U21" i="1"/>
  <c r="T21" i="1" s="1"/>
  <c r="U22" i="1"/>
  <c r="T22" i="1" s="1"/>
  <c r="U23" i="1"/>
  <c r="T23" i="1" s="1"/>
  <c r="U24" i="1"/>
  <c r="T24" i="1" s="1"/>
  <c r="U25" i="1"/>
  <c r="T25" i="1" s="1"/>
  <c r="U26" i="1"/>
  <c r="T26" i="1" s="1"/>
  <c r="U27" i="1"/>
  <c r="T27" i="1" s="1"/>
  <c r="U28" i="1"/>
  <c r="T28" i="1" s="1"/>
  <c r="U29" i="1"/>
  <c r="T29" i="1" s="1"/>
  <c r="U30" i="1"/>
  <c r="T30" i="1" s="1"/>
  <c r="U31" i="1"/>
  <c r="T31" i="1" s="1"/>
  <c r="U32" i="1"/>
  <c r="T32" i="1" s="1"/>
  <c r="U33" i="1"/>
  <c r="T33" i="1" s="1"/>
  <c r="U34" i="1"/>
  <c r="T34" i="1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G13" i="1"/>
  <c r="S13" i="1" s="1"/>
  <c r="G14" i="1"/>
  <c r="S14" i="1" s="1"/>
  <c r="G15" i="1"/>
  <c r="S15" i="1" s="1"/>
  <c r="G16" i="1"/>
  <c r="S16" i="1" s="1"/>
  <c r="G17" i="1"/>
  <c r="S17" i="1" s="1"/>
  <c r="G18" i="1"/>
  <c r="S18" i="1" s="1"/>
  <c r="G19" i="1"/>
  <c r="S19" i="1" s="1"/>
  <c r="G20" i="1"/>
  <c r="S20" i="1" s="1"/>
  <c r="G21" i="1"/>
  <c r="S21" i="1" s="1"/>
  <c r="G22" i="1"/>
  <c r="S22" i="1" s="1"/>
  <c r="G23" i="1"/>
  <c r="S23" i="1" s="1"/>
  <c r="G24" i="1"/>
  <c r="S24" i="1" s="1"/>
  <c r="G25" i="1"/>
  <c r="S25" i="1" s="1"/>
  <c r="G26" i="1"/>
  <c r="S26" i="1" s="1"/>
  <c r="G27" i="1"/>
  <c r="S27" i="1" s="1"/>
  <c r="G28" i="1"/>
  <c r="S28" i="1" s="1"/>
  <c r="G29" i="1"/>
  <c r="S29" i="1" s="1"/>
  <c r="G30" i="1"/>
  <c r="S30" i="1" s="1"/>
  <c r="G31" i="1"/>
  <c r="S31" i="1" s="1"/>
  <c r="G32" i="1"/>
  <c r="S32" i="1" s="1"/>
  <c r="G33" i="1"/>
  <c r="S33" i="1" s="1"/>
  <c r="G35" i="1"/>
  <c r="G36" i="1"/>
  <c r="G37" i="1"/>
  <c r="G38" i="1"/>
  <c r="G39" i="1"/>
  <c r="G40" i="1"/>
  <c r="S40" i="1" s="1"/>
  <c r="G41" i="1"/>
  <c r="S41" i="1" s="1"/>
  <c r="G42" i="1"/>
  <c r="S42" i="1" s="1"/>
  <c r="G43" i="1"/>
  <c r="S43" i="1" s="1"/>
  <c r="G44" i="1"/>
  <c r="S44" i="1" s="1"/>
  <c r="G45" i="1"/>
  <c r="S45" i="1" s="1"/>
  <c r="G46" i="1"/>
  <c r="S46" i="1" s="1"/>
  <c r="G47" i="1"/>
  <c r="S47" i="1" s="1"/>
  <c r="G48" i="1"/>
  <c r="S48" i="1" s="1"/>
  <c r="G49" i="1"/>
  <c r="S49" i="1" s="1"/>
  <c r="G50" i="1"/>
  <c r="S50" i="1" s="1"/>
  <c r="G51" i="1"/>
  <c r="S51" i="1" s="1"/>
  <c r="G52" i="1"/>
  <c r="S52" i="1" s="1"/>
  <c r="G53" i="1"/>
  <c r="S53" i="1" s="1"/>
  <c r="G54" i="1"/>
  <c r="S54" i="1" s="1"/>
  <c r="G55" i="1"/>
  <c r="S55" i="1" s="1"/>
  <c r="G56" i="1"/>
  <c r="S56" i="1" s="1"/>
  <c r="G57" i="1"/>
  <c r="S57" i="1" s="1"/>
  <c r="G58" i="1"/>
  <c r="S58" i="1" s="1"/>
  <c r="G59" i="1"/>
  <c r="S59" i="1" s="1"/>
  <c r="G60" i="1"/>
  <c r="S60" i="1" s="1"/>
  <c r="G61" i="1"/>
  <c r="S61" i="1" s="1"/>
  <c r="G62" i="1"/>
  <c r="S62" i="1" s="1"/>
  <c r="G63" i="1"/>
  <c r="S63" i="1" s="1"/>
  <c r="G64" i="1"/>
  <c r="S64" i="1" s="1"/>
  <c r="G65" i="1"/>
  <c r="S65" i="1" s="1"/>
  <c r="G66" i="1"/>
  <c r="S66" i="1" s="1"/>
  <c r="G67" i="1"/>
  <c r="S67" i="1" s="1"/>
  <c r="G68" i="1"/>
  <c r="S68" i="1" s="1"/>
  <c r="G69" i="1"/>
  <c r="S69" i="1" s="1"/>
  <c r="G70" i="1"/>
  <c r="S70" i="1" s="1"/>
  <c r="G71" i="1"/>
  <c r="S71" i="1" s="1"/>
  <c r="G72" i="1"/>
  <c r="S72" i="1" s="1"/>
  <c r="G73" i="1"/>
  <c r="S73" i="1" s="1"/>
  <c r="G74" i="1"/>
  <c r="S74" i="1" s="1"/>
  <c r="G75" i="1"/>
  <c r="S75" i="1" s="1"/>
  <c r="G76" i="1"/>
  <c r="S76" i="1" s="1"/>
  <c r="G77" i="1"/>
  <c r="S77" i="1" s="1"/>
  <c r="G78" i="1"/>
  <c r="S78" i="1" s="1"/>
  <c r="G79" i="1"/>
  <c r="S79" i="1" s="1"/>
  <c r="G80" i="1"/>
  <c r="S80" i="1" s="1"/>
  <c r="G81" i="1"/>
  <c r="S81" i="1" s="1"/>
  <c r="G82" i="1"/>
  <c r="S82" i="1" s="1"/>
  <c r="G83" i="1"/>
  <c r="S83" i="1" s="1"/>
  <c r="G84" i="1"/>
  <c r="S84" i="1" s="1"/>
  <c r="G12" i="1"/>
  <c r="S12" i="1" s="1"/>
  <c r="G11" i="1"/>
  <c r="S11" i="1" s="1"/>
  <c r="G10" i="1"/>
  <c r="S10" i="1" s="1"/>
  <c r="G9" i="1"/>
  <c r="S9" i="1" s="1"/>
  <c r="G8" i="1"/>
  <c r="S8" i="1" s="1"/>
  <c r="G7" i="1"/>
  <c r="S7" i="1" s="1"/>
  <c r="Y6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AE7" i="1"/>
  <c r="J6" i="1"/>
  <c r="K6" i="1" s="1"/>
  <c r="U6" i="1"/>
  <c r="T6" i="1" s="1"/>
  <c r="O12" i="19" l="1"/>
  <c r="R12" i="19" s="1"/>
  <c r="V12" i="19" s="1"/>
  <c r="N12" i="19"/>
  <c r="I14" i="19"/>
  <c r="L13" i="19"/>
  <c r="AC16" i="19"/>
  <c r="AD15" i="19"/>
  <c r="J15" i="19" s="1"/>
  <c r="K15" i="19" s="1"/>
  <c r="P14" i="19"/>
  <c r="Q13" i="19"/>
  <c r="I33" i="1"/>
  <c r="S36" i="1"/>
  <c r="S39" i="1"/>
  <c r="S35" i="1"/>
  <c r="S37" i="1"/>
  <c r="S38" i="1"/>
  <c r="P6" i="1"/>
  <c r="P7" i="1" s="1"/>
  <c r="AC8" i="15"/>
  <c r="AD7" i="15"/>
  <c r="AD7" i="1"/>
  <c r="J7" i="1" s="1"/>
  <c r="K7" i="1" s="1"/>
  <c r="L7" i="1" s="1"/>
  <c r="AE8" i="1"/>
  <c r="AE9" i="1" s="1"/>
  <c r="AE10" i="1" s="1"/>
  <c r="AD10" i="1" s="1"/>
  <c r="J10" i="1" s="1"/>
  <c r="K10" i="1" s="1"/>
  <c r="L10" i="1" s="1"/>
  <c r="O10" i="1" s="1"/>
  <c r="Y6" i="15"/>
  <c r="I6" i="15" s="1"/>
  <c r="L6" i="15" s="1"/>
  <c r="L6" i="1"/>
  <c r="N6" i="1" s="1"/>
  <c r="P15" i="19" l="1"/>
  <c r="Q14" i="19"/>
  <c r="I15" i="19"/>
  <c r="L14" i="19"/>
  <c r="AD16" i="19"/>
  <c r="J16" i="19" s="1"/>
  <c r="K16" i="19" s="1"/>
  <c r="AC17" i="19"/>
  <c r="O13" i="19"/>
  <c r="R13" i="19" s="1"/>
  <c r="V13" i="19" s="1"/>
  <c r="N13" i="19"/>
  <c r="I34" i="1"/>
  <c r="Q6" i="1"/>
  <c r="P8" i="1"/>
  <c r="Q7" i="1"/>
  <c r="AD8" i="1"/>
  <c r="J8" i="1" s="1"/>
  <c r="K8" i="1" s="1"/>
  <c r="L8" i="1" s="1"/>
  <c r="O8" i="1" s="1"/>
  <c r="O6" i="1"/>
  <c r="I7" i="15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I43" i="15" s="1"/>
  <c r="I44" i="15" s="1"/>
  <c r="I45" i="15" s="1"/>
  <c r="I46" i="15" s="1"/>
  <c r="I47" i="15" s="1"/>
  <c r="I48" i="15" s="1"/>
  <c r="I49" i="15" s="1"/>
  <c r="I50" i="15" s="1"/>
  <c r="I51" i="15" s="1"/>
  <c r="I52" i="15" s="1"/>
  <c r="AD9" i="1"/>
  <c r="J9" i="1" s="1"/>
  <c r="K9" i="1" s="1"/>
  <c r="L9" i="1" s="1"/>
  <c r="N9" i="1" s="1"/>
  <c r="O7" i="1"/>
  <c r="N7" i="1"/>
  <c r="AE11" i="1"/>
  <c r="AE12" i="1" s="1"/>
  <c r="AC9" i="15"/>
  <c r="AD8" i="15"/>
  <c r="N10" i="1"/>
  <c r="R7" i="1" l="1"/>
  <c r="V7" i="1" s="1"/>
  <c r="O14" i="19"/>
  <c r="R14" i="19" s="1"/>
  <c r="V14" i="19" s="1"/>
  <c r="N14" i="19"/>
  <c r="I16" i="19"/>
  <c r="L15" i="19"/>
  <c r="AD17" i="19"/>
  <c r="J17" i="19" s="1"/>
  <c r="K17" i="19" s="1"/>
  <c r="AC18" i="19"/>
  <c r="P16" i="19"/>
  <c r="Q15" i="19"/>
  <c r="I35" i="1"/>
  <c r="R6" i="1"/>
  <c r="V6" i="1" s="1"/>
  <c r="P9" i="1"/>
  <c r="Q8" i="1"/>
  <c r="R8" i="1" s="1"/>
  <c r="V8" i="1" s="1"/>
  <c r="N8" i="1"/>
  <c r="AD11" i="1"/>
  <c r="J11" i="1" s="1"/>
  <c r="K11" i="1" s="1"/>
  <c r="L11" i="1" s="1"/>
  <c r="O11" i="1" s="1"/>
  <c r="O9" i="1"/>
  <c r="AC10" i="15"/>
  <c r="AD9" i="15"/>
  <c r="AE13" i="1"/>
  <c r="AD12" i="1"/>
  <c r="J12" i="1" s="1"/>
  <c r="K12" i="1" s="1"/>
  <c r="L12" i="1" s="1"/>
  <c r="AC19" i="19" l="1"/>
  <c r="AD18" i="19"/>
  <c r="J18" i="19" s="1"/>
  <c r="K18" i="19" s="1"/>
  <c r="I17" i="19"/>
  <c r="L16" i="19"/>
  <c r="Q16" i="19"/>
  <c r="P17" i="19"/>
  <c r="O15" i="19"/>
  <c r="R15" i="19" s="1"/>
  <c r="V15" i="19" s="1"/>
  <c r="N15" i="19"/>
  <c r="I36" i="1"/>
  <c r="Q9" i="1"/>
  <c r="R9" i="1" s="1"/>
  <c r="V9" i="1" s="1"/>
  <c r="P10" i="1"/>
  <c r="N11" i="1"/>
  <c r="AC11" i="15"/>
  <c r="AD10" i="15"/>
  <c r="O12" i="1"/>
  <c r="N12" i="1"/>
  <c r="AE14" i="1"/>
  <c r="AD13" i="1"/>
  <c r="J13" i="1" s="1"/>
  <c r="K13" i="1" s="1"/>
  <c r="L13" i="1" s="1"/>
  <c r="O16" i="19" l="1"/>
  <c r="R16" i="19" s="1"/>
  <c r="V16" i="19" s="1"/>
  <c r="N16" i="19"/>
  <c r="Q17" i="19"/>
  <c r="P18" i="19"/>
  <c r="I18" i="19"/>
  <c r="L17" i="19"/>
  <c r="AD19" i="19"/>
  <c r="J19" i="19" s="1"/>
  <c r="K19" i="19" s="1"/>
  <c r="AC20" i="19"/>
  <c r="I37" i="1"/>
  <c r="Q10" i="1"/>
  <c r="R10" i="1" s="1"/>
  <c r="V10" i="1" s="1"/>
  <c r="P11" i="1"/>
  <c r="AC12" i="15"/>
  <c r="AD11" i="15"/>
  <c r="N13" i="1"/>
  <c r="O13" i="1"/>
  <c r="AD14" i="1"/>
  <c r="J14" i="1" s="1"/>
  <c r="K14" i="1" s="1"/>
  <c r="L14" i="1" s="1"/>
  <c r="AE15" i="1"/>
  <c r="AD20" i="19" l="1"/>
  <c r="J20" i="19" s="1"/>
  <c r="K20" i="19" s="1"/>
  <c r="AC21" i="19"/>
  <c r="I19" i="19"/>
  <c r="L18" i="19"/>
  <c r="P19" i="19"/>
  <c r="Q18" i="19"/>
  <c r="O17" i="19"/>
  <c r="R17" i="19" s="1"/>
  <c r="V17" i="19" s="1"/>
  <c r="N17" i="19"/>
  <c r="I38" i="1"/>
  <c r="Q11" i="1"/>
  <c r="R11" i="1" s="1"/>
  <c r="V11" i="1" s="1"/>
  <c r="P12" i="1"/>
  <c r="AC13" i="15"/>
  <c r="AD12" i="15"/>
  <c r="AE16" i="1"/>
  <c r="AD15" i="1"/>
  <c r="J15" i="1" s="1"/>
  <c r="K15" i="1" s="1"/>
  <c r="L15" i="1" s="1"/>
  <c r="N14" i="1"/>
  <c r="O14" i="1"/>
  <c r="O18" i="19" l="1"/>
  <c r="R18" i="19" s="1"/>
  <c r="V18" i="19" s="1"/>
  <c r="N18" i="19"/>
  <c r="Q19" i="19"/>
  <c r="P20" i="19"/>
  <c r="I20" i="19"/>
  <c r="L19" i="19"/>
  <c r="AD21" i="19"/>
  <c r="J21" i="19" s="1"/>
  <c r="K21" i="19" s="1"/>
  <c r="AC22" i="19"/>
  <c r="I39" i="1"/>
  <c r="P13" i="1"/>
  <c r="Q12" i="1"/>
  <c r="R12" i="1" s="1"/>
  <c r="V12" i="1" s="1"/>
  <c r="AC14" i="15"/>
  <c r="AD13" i="15"/>
  <c r="O15" i="1"/>
  <c r="N15" i="1"/>
  <c r="AD16" i="1"/>
  <c r="J16" i="1" s="1"/>
  <c r="K16" i="1" s="1"/>
  <c r="L16" i="1" s="1"/>
  <c r="AE17" i="1"/>
  <c r="P21" i="19" l="1"/>
  <c r="Q20" i="19"/>
  <c r="O19" i="19"/>
  <c r="R19" i="19" s="1"/>
  <c r="V19" i="19" s="1"/>
  <c r="N19" i="19"/>
  <c r="I21" i="19"/>
  <c r="L20" i="19"/>
  <c r="AD22" i="19"/>
  <c r="J22" i="19" s="1"/>
  <c r="K22" i="19" s="1"/>
  <c r="AC23" i="19"/>
  <c r="I40" i="1"/>
  <c r="P14" i="1"/>
  <c r="Q13" i="1"/>
  <c r="R13" i="1" s="1"/>
  <c r="V13" i="1" s="1"/>
  <c r="AC15" i="15"/>
  <c r="AD14" i="15"/>
  <c r="AE18" i="1"/>
  <c r="AD17" i="1"/>
  <c r="J17" i="1" s="1"/>
  <c r="K17" i="1" s="1"/>
  <c r="L17" i="1" s="1"/>
  <c r="N16" i="1"/>
  <c r="O16" i="1"/>
  <c r="O20" i="19" l="1"/>
  <c r="R20" i="19" s="1"/>
  <c r="V20" i="19" s="1"/>
  <c r="N20" i="19"/>
  <c r="I22" i="19"/>
  <c r="L21" i="19"/>
  <c r="Q21" i="19"/>
  <c r="P22" i="19"/>
  <c r="AC24" i="19"/>
  <c r="AD23" i="19"/>
  <c r="J23" i="19" s="1"/>
  <c r="K23" i="19" s="1"/>
  <c r="I41" i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Q14" i="1"/>
  <c r="R14" i="1" s="1"/>
  <c r="V14" i="1" s="1"/>
  <c r="P15" i="1"/>
  <c r="AC16" i="15"/>
  <c r="AD15" i="15"/>
  <c r="O17" i="1"/>
  <c r="N17" i="1"/>
  <c r="AD18" i="1"/>
  <c r="J18" i="1" s="1"/>
  <c r="K18" i="1" s="1"/>
  <c r="L18" i="1" s="1"/>
  <c r="AE19" i="1"/>
  <c r="Q22" i="19" l="1"/>
  <c r="P23" i="19"/>
  <c r="N21" i="19"/>
  <c r="O21" i="19"/>
  <c r="R21" i="19" s="1"/>
  <c r="V21" i="19" s="1"/>
  <c r="I23" i="19"/>
  <c r="L22" i="19"/>
  <c r="AD24" i="19"/>
  <c r="J24" i="19" s="1"/>
  <c r="K24" i="19" s="1"/>
  <c r="AC25" i="19"/>
  <c r="P16" i="1"/>
  <c r="Q15" i="1"/>
  <c r="R15" i="1" s="1"/>
  <c r="V15" i="1" s="1"/>
  <c r="AC17" i="15"/>
  <c r="AD16" i="15"/>
  <c r="AE20" i="1"/>
  <c r="AD19" i="1"/>
  <c r="J19" i="1" s="1"/>
  <c r="K19" i="1" s="1"/>
  <c r="L19" i="1" s="1"/>
  <c r="N18" i="1"/>
  <c r="O18" i="1"/>
  <c r="AD25" i="19" l="1"/>
  <c r="J25" i="19" s="1"/>
  <c r="K25" i="19" s="1"/>
  <c r="AC26" i="19"/>
  <c r="O22" i="19"/>
  <c r="R22" i="19" s="1"/>
  <c r="V22" i="19" s="1"/>
  <c r="N22" i="19"/>
  <c r="L23" i="19"/>
  <c r="I24" i="19"/>
  <c r="P24" i="19"/>
  <c r="Q23" i="19"/>
  <c r="P17" i="1"/>
  <c r="Q16" i="1"/>
  <c r="R16" i="1" s="1"/>
  <c r="V16" i="1" s="1"/>
  <c r="AC18" i="15"/>
  <c r="AD17" i="15"/>
  <c r="O19" i="1"/>
  <c r="N19" i="1"/>
  <c r="AE21" i="1"/>
  <c r="AD20" i="1"/>
  <c r="J20" i="1" s="1"/>
  <c r="K20" i="1" s="1"/>
  <c r="L20" i="1" s="1"/>
  <c r="Q24" i="19" l="1"/>
  <c r="P25" i="19"/>
  <c r="O23" i="19"/>
  <c r="R23" i="19" s="1"/>
  <c r="V23" i="19" s="1"/>
  <c r="N23" i="19"/>
  <c r="L24" i="19"/>
  <c r="I25" i="19"/>
  <c r="AC27" i="19"/>
  <c r="AD26" i="19"/>
  <c r="J26" i="19" s="1"/>
  <c r="K26" i="19" s="1"/>
  <c r="P18" i="1"/>
  <c r="Q17" i="1"/>
  <c r="R17" i="1" s="1"/>
  <c r="V17" i="1" s="1"/>
  <c r="AC19" i="15"/>
  <c r="AD18" i="15"/>
  <c r="O20" i="1"/>
  <c r="N20" i="1"/>
  <c r="AE22" i="1"/>
  <c r="AD21" i="1"/>
  <c r="J21" i="1" s="1"/>
  <c r="K21" i="1" s="1"/>
  <c r="L21" i="1" s="1"/>
  <c r="I26" i="19" l="1"/>
  <c r="L25" i="19"/>
  <c r="AD27" i="19"/>
  <c r="J27" i="19" s="1"/>
  <c r="K27" i="19" s="1"/>
  <c r="AC28" i="19"/>
  <c r="N24" i="19"/>
  <c r="O24" i="19"/>
  <c r="R24" i="19" s="1"/>
  <c r="V24" i="19" s="1"/>
  <c r="P26" i="19"/>
  <c r="Q25" i="19"/>
  <c r="P19" i="1"/>
  <c r="Q18" i="1"/>
  <c r="R18" i="1" s="1"/>
  <c r="V18" i="1" s="1"/>
  <c r="AC20" i="15"/>
  <c r="AD19" i="15"/>
  <c r="N21" i="1"/>
  <c r="O21" i="1"/>
  <c r="AD22" i="1"/>
  <c r="J22" i="1" s="1"/>
  <c r="K22" i="1" s="1"/>
  <c r="L22" i="1" s="1"/>
  <c r="AE23" i="1"/>
  <c r="L26" i="19" l="1"/>
  <c r="I27" i="19"/>
  <c r="AC29" i="19"/>
  <c r="AD28" i="19"/>
  <c r="J28" i="19" s="1"/>
  <c r="K28" i="19" s="1"/>
  <c r="P27" i="19"/>
  <c r="Q26" i="19"/>
  <c r="O25" i="19"/>
  <c r="R25" i="19" s="1"/>
  <c r="V25" i="19" s="1"/>
  <c r="N25" i="19"/>
  <c r="P20" i="1"/>
  <c r="Q19" i="1"/>
  <c r="R19" i="1" s="1"/>
  <c r="V19" i="1" s="1"/>
  <c r="AC21" i="15"/>
  <c r="AD20" i="15"/>
  <c r="AD23" i="1"/>
  <c r="J23" i="1" s="1"/>
  <c r="K23" i="1" s="1"/>
  <c r="L23" i="1" s="1"/>
  <c r="AE24" i="1"/>
  <c r="N22" i="1"/>
  <c r="O22" i="1"/>
  <c r="Q27" i="19" l="1"/>
  <c r="P28" i="19"/>
  <c r="AC30" i="19"/>
  <c r="AD29" i="19"/>
  <c r="J29" i="19" s="1"/>
  <c r="K29" i="19" s="1"/>
  <c r="I28" i="19"/>
  <c r="L27" i="19"/>
  <c r="O26" i="19"/>
  <c r="R26" i="19" s="1"/>
  <c r="V26" i="19" s="1"/>
  <c r="N26" i="19"/>
  <c r="P21" i="1"/>
  <c r="Q20" i="1"/>
  <c r="R20" i="1" s="1"/>
  <c r="V20" i="1" s="1"/>
  <c r="AC22" i="15"/>
  <c r="AD21" i="15"/>
  <c r="AD24" i="1"/>
  <c r="J24" i="1" s="1"/>
  <c r="K24" i="1" s="1"/>
  <c r="L24" i="1" s="1"/>
  <c r="AE25" i="1"/>
  <c r="N23" i="1"/>
  <c r="O23" i="1"/>
  <c r="I29" i="19" l="1"/>
  <c r="L28" i="19"/>
  <c r="O27" i="19"/>
  <c r="R27" i="19" s="1"/>
  <c r="V27" i="19" s="1"/>
  <c r="N27" i="19"/>
  <c r="AD30" i="19"/>
  <c r="J30" i="19" s="1"/>
  <c r="K30" i="19" s="1"/>
  <c r="AC31" i="19"/>
  <c r="P29" i="19"/>
  <c r="Q28" i="19"/>
  <c r="P22" i="1"/>
  <c r="Q21" i="1"/>
  <c r="R21" i="1" s="1"/>
  <c r="V21" i="1" s="1"/>
  <c r="AC23" i="15"/>
  <c r="AD22" i="15"/>
  <c r="AE26" i="1"/>
  <c r="AD25" i="1"/>
  <c r="J25" i="1" s="1"/>
  <c r="K25" i="1" s="1"/>
  <c r="L25" i="1" s="1"/>
  <c r="N24" i="1"/>
  <c r="O24" i="1"/>
  <c r="P30" i="19" l="1"/>
  <c r="Q29" i="19"/>
  <c r="AC32" i="19"/>
  <c r="AD31" i="19"/>
  <c r="J31" i="19" s="1"/>
  <c r="K31" i="19" s="1"/>
  <c r="O28" i="19"/>
  <c r="R28" i="19" s="1"/>
  <c r="V28" i="19" s="1"/>
  <c r="N28" i="19"/>
  <c r="I30" i="19"/>
  <c r="L29" i="19"/>
  <c r="P23" i="1"/>
  <c r="Q22" i="1"/>
  <c r="R22" i="1" s="1"/>
  <c r="V22" i="1" s="1"/>
  <c r="AC24" i="15"/>
  <c r="AD23" i="15"/>
  <c r="O25" i="1"/>
  <c r="N25" i="1"/>
  <c r="AD26" i="1"/>
  <c r="J26" i="1" s="1"/>
  <c r="K26" i="1" s="1"/>
  <c r="L26" i="1" s="1"/>
  <c r="AE27" i="1"/>
  <c r="L30" i="19" l="1"/>
  <c r="I31" i="19"/>
  <c r="Q30" i="19"/>
  <c r="P31" i="19"/>
  <c r="AC33" i="19"/>
  <c r="AD32" i="19"/>
  <c r="J32" i="19" s="1"/>
  <c r="K32" i="19" s="1"/>
  <c r="O29" i="19"/>
  <c r="R29" i="19" s="1"/>
  <c r="V29" i="19" s="1"/>
  <c r="N29" i="19"/>
  <c r="Q23" i="1"/>
  <c r="R23" i="1" s="1"/>
  <c r="V23" i="1" s="1"/>
  <c r="P24" i="1"/>
  <c r="AC25" i="15"/>
  <c r="AD24" i="15"/>
  <c r="AE28" i="1"/>
  <c r="AD27" i="1"/>
  <c r="J27" i="1" s="1"/>
  <c r="K27" i="1" s="1"/>
  <c r="L27" i="1" s="1"/>
  <c r="O26" i="1"/>
  <c r="N26" i="1"/>
  <c r="O30" i="19" l="1"/>
  <c r="R30" i="19" s="1"/>
  <c r="V30" i="19" s="1"/>
  <c r="N30" i="19"/>
  <c r="AC34" i="19"/>
  <c r="AD33" i="19"/>
  <c r="J33" i="19" s="1"/>
  <c r="K33" i="19" s="1"/>
  <c r="P32" i="19"/>
  <c r="Q31" i="19"/>
  <c r="I32" i="19"/>
  <c r="L31" i="19"/>
  <c r="P25" i="1"/>
  <c r="Q24" i="1"/>
  <c r="R24" i="1" s="1"/>
  <c r="V24" i="1" s="1"/>
  <c r="AC26" i="15"/>
  <c r="AD25" i="15"/>
  <c r="N27" i="1"/>
  <c r="O27" i="1"/>
  <c r="AE29" i="1"/>
  <c r="AD28" i="1"/>
  <c r="J28" i="1" s="1"/>
  <c r="K28" i="1" s="1"/>
  <c r="L28" i="1" s="1"/>
  <c r="P33" i="19" l="1"/>
  <c r="Q32" i="19"/>
  <c r="AC35" i="19"/>
  <c r="AD34" i="19"/>
  <c r="J34" i="19" s="1"/>
  <c r="K34" i="19" s="1"/>
  <c r="L32" i="19"/>
  <c r="I33" i="19"/>
  <c r="O31" i="19"/>
  <c r="R31" i="19" s="1"/>
  <c r="V31" i="19" s="1"/>
  <c r="N31" i="19"/>
  <c r="Q25" i="1"/>
  <c r="R25" i="1" s="1"/>
  <c r="V25" i="1" s="1"/>
  <c r="P26" i="1"/>
  <c r="AC27" i="15"/>
  <c r="AD26" i="15"/>
  <c r="O28" i="1"/>
  <c r="N28" i="1"/>
  <c r="AE30" i="1"/>
  <c r="AD29" i="1"/>
  <c r="J29" i="1" s="1"/>
  <c r="K29" i="1" s="1"/>
  <c r="L29" i="1" s="1"/>
  <c r="P34" i="19" l="1"/>
  <c r="Q33" i="19"/>
  <c r="N32" i="19"/>
  <c r="O32" i="19"/>
  <c r="R32" i="19" s="1"/>
  <c r="V32" i="19" s="1"/>
  <c r="I34" i="19"/>
  <c r="L33" i="19"/>
  <c r="AD35" i="19"/>
  <c r="J35" i="19" s="1"/>
  <c r="K35" i="19" s="1"/>
  <c r="AC36" i="19"/>
  <c r="P27" i="1"/>
  <c r="Q26" i="1"/>
  <c r="R26" i="1" s="1"/>
  <c r="V26" i="1" s="1"/>
  <c r="AC28" i="15"/>
  <c r="AD27" i="15"/>
  <c r="N29" i="1"/>
  <c r="O29" i="1"/>
  <c r="AD30" i="1"/>
  <c r="J30" i="1" s="1"/>
  <c r="K30" i="1" s="1"/>
  <c r="L30" i="1" s="1"/>
  <c r="AE31" i="1"/>
  <c r="AC37" i="19" l="1"/>
  <c r="AD36" i="19"/>
  <c r="J36" i="19" s="1"/>
  <c r="K36" i="19" s="1"/>
  <c r="I35" i="19"/>
  <c r="L34" i="19"/>
  <c r="O33" i="19"/>
  <c r="R33" i="19" s="1"/>
  <c r="V33" i="19" s="1"/>
  <c r="N33" i="19"/>
  <c r="P35" i="19"/>
  <c r="Q34" i="19"/>
  <c r="P28" i="1"/>
  <c r="Q27" i="1"/>
  <c r="R27" i="1" s="1"/>
  <c r="V27" i="1" s="1"/>
  <c r="AC29" i="15"/>
  <c r="AD28" i="15"/>
  <c r="AE32" i="1"/>
  <c r="AD31" i="1"/>
  <c r="J31" i="1" s="1"/>
  <c r="K31" i="1" s="1"/>
  <c r="L31" i="1" s="1"/>
  <c r="O30" i="1"/>
  <c r="N30" i="1"/>
  <c r="W73" i="19" l="1"/>
  <c r="W72" i="19"/>
  <c r="W80" i="19"/>
  <c r="W79" i="19"/>
  <c r="W77" i="19"/>
  <c r="W66" i="19"/>
  <c r="W71" i="19"/>
  <c r="W53" i="19"/>
  <c r="W61" i="19"/>
  <c r="W68" i="19"/>
  <c r="W67" i="19"/>
  <c r="W58" i="19"/>
  <c r="W69" i="19"/>
  <c r="W60" i="19"/>
  <c r="W57" i="19"/>
  <c r="W49" i="19"/>
  <c r="W70" i="19"/>
  <c r="W62" i="19"/>
  <c r="W59" i="19"/>
  <c r="W56" i="19"/>
  <c r="W41" i="19"/>
  <c r="W36" i="19"/>
  <c r="W28" i="19"/>
  <c r="W75" i="19"/>
  <c r="W52" i="19"/>
  <c r="W38" i="19"/>
  <c r="Q35" i="19"/>
  <c r="W33" i="19"/>
  <c r="W47" i="19"/>
  <c r="W46" i="19"/>
  <c r="W45" i="19"/>
  <c r="W30" i="19"/>
  <c r="W22" i="19"/>
  <c r="W44" i="19"/>
  <c r="W43" i="19"/>
  <c r="W40" i="19"/>
  <c r="W35" i="19"/>
  <c r="W27" i="19"/>
  <c r="W78" i="19"/>
  <c r="W76" i="19"/>
  <c r="W64" i="19"/>
  <c r="W63" i="19"/>
  <c r="W42" i="19"/>
  <c r="W29" i="19"/>
  <c r="W51" i="19"/>
  <c r="W32" i="19"/>
  <c r="W24" i="19"/>
  <c r="W23" i="19"/>
  <c r="W17" i="19"/>
  <c r="W9" i="19"/>
  <c r="W6" i="19"/>
  <c r="W14" i="19"/>
  <c r="W50" i="19"/>
  <c r="W39" i="19"/>
  <c r="P36" i="19"/>
  <c r="W31" i="19"/>
  <c r="W25" i="19"/>
  <c r="W19" i="19"/>
  <c r="W11" i="19"/>
  <c r="W74" i="19"/>
  <c r="W37" i="19"/>
  <c r="W26" i="19"/>
  <c r="W16" i="19"/>
  <c r="W8" i="19"/>
  <c r="W21" i="19"/>
  <c r="W18" i="19"/>
  <c r="W10" i="19"/>
  <c r="W15" i="19"/>
  <c r="W55" i="19"/>
  <c r="W12" i="19"/>
  <c r="W54" i="19"/>
  <c r="W34" i="19"/>
  <c r="W7" i="19"/>
  <c r="W65" i="19"/>
  <c r="W13" i="19"/>
  <c r="W48" i="19"/>
  <c r="W20" i="19"/>
  <c r="O34" i="19"/>
  <c r="R34" i="19" s="1"/>
  <c r="V34" i="19" s="1"/>
  <c r="N34" i="19"/>
  <c r="I36" i="19"/>
  <c r="L35" i="19"/>
  <c r="AC38" i="19"/>
  <c r="AD37" i="19"/>
  <c r="J37" i="19" s="1"/>
  <c r="K37" i="19" s="1"/>
  <c r="P29" i="1"/>
  <c r="Q28" i="1"/>
  <c r="R28" i="1" s="1"/>
  <c r="V28" i="1" s="1"/>
  <c r="AC30" i="15"/>
  <c r="AD29" i="15"/>
  <c r="N31" i="1"/>
  <c r="O31" i="1"/>
  <c r="AD32" i="1"/>
  <c r="J32" i="1" s="1"/>
  <c r="K32" i="1" s="1"/>
  <c r="L32" i="1" s="1"/>
  <c r="AE33" i="1"/>
  <c r="AC39" i="19" l="1"/>
  <c r="AD38" i="19"/>
  <c r="J38" i="19" s="1"/>
  <c r="K38" i="19" s="1"/>
  <c r="O35" i="19"/>
  <c r="N35" i="19"/>
  <c r="I37" i="19"/>
  <c r="L36" i="19"/>
  <c r="R35" i="19"/>
  <c r="V35" i="19" s="1"/>
  <c r="P37" i="19"/>
  <c r="Q36" i="19"/>
  <c r="P30" i="1"/>
  <c r="Q29" i="1"/>
  <c r="R29" i="1" s="1"/>
  <c r="V29" i="1" s="1"/>
  <c r="AC31" i="15"/>
  <c r="AD30" i="15"/>
  <c r="AE34" i="1"/>
  <c r="AD33" i="1"/>
  <c r="J33" i="1" s="1"/>
  <c r="K33" i="1" s="1"/>
  <c r="L33" i="1" s="1"/>
  <c r="N32" i="1"/>
  <c r="O32" i="1"/>
  <c r="O36" i="19" l="1"/>
  <c r="R36" i="19" s="1"/>
  <c r="V36" i="19" s="1"/>
  <c r="N36" i="19"/>
  <c r="P38" i="19"/>
  <c r="Q37" i="19"/>
  <c r="L37" i="19"/>
  <c r="I38" i="19"/>
  <c r="AC40" i="19"/>
  <c r="AD39" i="19"/>
  <c r="J39" i="19" s="1"/>
  <c r="K39" i="19" s="1"/>
  <c r="P31" i="1"/>
  <c r="Q30" i="1"/>
  <c r="R30" i="1" s="1"/>
  <c r="V30" i="1" s="1"/>
  <c r="AC32" i="15"/>
  <c r="AD31" i="15"/>
  <c r="O33" i="1"/>
  <c r="N33" i="1"/>
  <c r="AD34" i="1"/>
  <c r="J34" i="1" s="1"/>
  <c r="K34" i="1" s="1"/>
  <c r="L34" i="1" s="1"/>
  <c r="AE35" i="1"/>
  <c r="AD40" i="19" l="1"/>
  <c r="J40" i="19" s="1"/>
  <c r="K40" i="19" s="1"/>
  <c r="AC41" i="19"/>
  <c r="I39" i="19"/>
  <c r="L38" i="19"/>
  <c r="N37" i="19"/>
  <c r="O37" i="19"/>
  <c r="R37" i="19" s="1"/>
  <c r="V37" i="19" s="1"/>
  <c r="P39" i="19"/>
  <c r="Q38" i="19"/>
  <c r="Q31" i="1"/>
  <c r="R31" i="1" s="1"/>
  <c r="V31" i="1" s="1"/>
  <c r="P32" i="1"/>
  <c r="AC33" i="15"/>
  <c r="AD32" i="15"/>
  <c r="AE36" i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D35" i="1"/>
  <c r="J35" i="1" s="1"/>
  <c r="K35" i="1" s="1"/>
  <c r="L35" i="1" s="1"/>
  <c r="N34" i="1"/>
  <c r="O34" i="1"/>
  <c r="P40" i="19" l="1"/>
  <c r="Q39" i="19"/>
  <c r="I40" i="19"/>
  <c r="L39" i="19"/>
  <c r="O38" i="19"/>
  <c r="R38" i="19" s="1"/>
  <c r="V38" i="19" s="1"/>
  <c r="N38" i="19"/>
  <c r="AD41" i="19"/>
  <c r="J41" i="19" s="1"/>
  <c r="K41" i="19" s="1"/>
  <c r="AC42" i="19"/>
  <c r="O35" i="1"/>
  <c r="N35" i="1"/>
  <c r="P33" i="1"/>
  <c r="Q32" i="1"/>
  <c r="R32" i="1" s="1"/>
  <c r="V32" i="1" s="1"/>
  <c r="AC34" i="15"/>
  <c r="AD33" i="15"/>
  <c r="AC43" i="19" l="1"/>
  <c r="AD42" i="19"/>
  <c r="J42" i="19" s="1"/>
  <c r="K42" i="19" s="1"/>
  <c r="Q40" i="19"/>
  <c r="P41" i="19"/>
  <c r="O39" i="19"/>
  <c r="R39" i="19" s="1"/>
  <c r="V39" i="19" s="1"/>
  <c r="N39" i="19"/>
  <c r="I41" i="19"/>
  <c r="L40" i="19"/>
  <c r="P34" i="1"/>
  <c r="Q33" i="1"/>
  <c r="R33" i="1" s="1"/>
  <c r="V33" i="1" s="1"/>
  <c r="AC35" i="15"/>
  <c r="AD34" i="15"/>
  <c r="O40" i="19" l="1"/>
  <c r="R40" i="19" s="1"/>
  <c r="V40" i="19" s="1"/>
  <c r="N40" i="19"/>
  <c r="P42" i="19"/>
  <c r="Q41" i="19"/>
  <c r="AD43" i="19"/>
  <c r="J43" i="19" s="1"/>
  <c r="K43" i="19" s="1"/>
  <c r="AC44" i="19"/>
  <c r="I42" i="19"/>
  <c r="L41" i="19"/>
  <c r="Q34" i="1"/>
  <c r="R34" i="1" s="1"/>
  <c r="V34" i="1" s="1"/>
  <c r="P35" i="1"/>
  <c r="AC36" i="15"/>
  <c r="AD35" i="15"/>
  <c r="I43" i="19" l="1"/>
  <c r="L42" i="19"/>
  <c r="AC45" i="19"/>
  <c r="AD44" i="19"/>
  <c r="J44" i="19" s="1"/>
  <c r="K44" i="19" s="1"/>
  <c r="O41" i="19"/>
  <c r="N41" i="19"/>
  <c r="R41" i="19"/>
  <c r="V41" i="19" s="1"/>
  <c r="P43" i="19"/>
  <c r="Q42" i="19"/>
  <c r="W67" i="1"/>
  <c r="W59" i="1"/>
  <c r="W45" i="1"/>
  <c r="W77" i="1"/>
  <c r="W55" i="1"/>
  <c r="W34" i="1"/>
  <c r="W74" i="1"/>
  <c r="W23" i="1"/>
  <c r="W72" i="1"/>
  <c r="W32" i="1"/>
  <c r="W33" i="1"/>
  <c r="W19" i="1"/>
  <c r="W84" i="1"/>
  <c r="W14" i="1"/>
  <c r="W58" i="1"/>
  <c r="W31" i="1"/>
  <c r="W56" i="1"/>
  <c r="W28" i="1"/>
  <c r="W50" i="1"/>
  <c r="W9" i="1"/>
  <c r="W81" i="1"/>
  <c r="W68" i="1"/>
  <c r="W16" i="1"/>
  <c r="W54" i="1"/>
  <c r="W13" i="1"/>
  <c r="W12" i="1"/>
  <c r="W48" i="1"/>
  <c r="W51" i="1"/>
  <c r="W10" i="1"/>
  <c r="W60" i="1"/>
  <c r="W62" i="1"/>
  <c r="W22" i="1"/>
  <c r="W82" i="1"/>
  <c r="W11" i="1"/>
  <c r="P36" i="1"/>
  <c r="W83" i="1"/>
  <c r="W75" i="1"/>
  <c r="W47" i="1"/>
  <c r="W79" i="1"/>
  <c r="W37" i="1"/>
  <c r="W69" i="1"/>
  <c r="W26" i="1"/>
  <c r="W70" i="1"/>
  <c r="W42" i="1"/>
  <c r="W7" i="1"/>
  <c r="W40" i="1"/>
  <c r="W24" i="1"/>
  <c r="W66" i="1"/>
  <c r="W17" i="1"/>
  <c r="W49" i="1"/>
  <c r="W52" i="1"/>
  <c r="W29" i="1"/>
  <c r="W15" i="1"/>
  <c r="W20" i="1"/>
  <c r="W78" i="1"/>
  <c r="W73" i="1"/>
  <c r="W80" i="1"/>
  <c r="W36" i="1"/>
  <c r="W65" i="1"/>
  <c r="W30" i="1"/>
  <c r="W76" i="1"/>
  <c r="W27" i="1"/>
  <c r="W43" i="1"/>
  <c r="W63" i="1"/>
  <c r="W53" i="1"/>
  <c r="Q35" i="1"/>
  <c r="W57" i="1"/>
  <c r="W8" i="1"/>
  <c r="W41" i="1"/>
  <c r="W44" i="1"/>
  <c r="W25" i="1"/>
  <c r="W35" i="1"/>
  <c r="W61" i="1"/>
  <c r="W39" i="1"/>
  <c r="W71" i="1"/>
  <c r="W18" i="1"/>
  <c r="W38" i="1"/>
  <c r="W21" i="1"/>
  <c r="W46" i="1"/>
  <c r="W64" i="1"/>
  <c r="AC37" i="15"/>
  <c r="AD36" i="15"/>
  <c r="AC46" i="19" l="1"/>
  <c r="AD45" i="19"/>
  <c r="J45" i="19" s="1"/>
  <c r="K45" i="19" s="1"/>
  <c r="Q43" i="19"/>
  <c r="P44" i="19"/>
  <c r="O42" i="19"/>
  <c r="R42" i="19" s="1"/>
  <c r="V42" i="19" s="1"/>
  <c r="N42" i="19"/>
  <c r="L43" i="19"/>
  <c r="I44" i="19"/>
  <c r="P37" i="1"/>
  <c r="Q36" i="1"/>
  <c r="AC38" i="15"/>
  <c r="AD37" i="15"/>
  <c r="O43" i="19" l="1"/>
  <c r="R43" i="19" s="1"/>
  <c r="V43" i="19" s="1"/>
  <c r="N43" i="19"/>
  <c r="P45" i="19"/>
  <c r="Q44" i="19"/>
  <c r="L44" i="19"/>
  <c r="I45" i="19"/>
  <c r="AC47" i="19"/>
  <c r="AD46" i="19"/>
  <c r="J46" i="19" s="1"/>
  <c r="K46" i="19" s="1"/>
  <c r="P38" i="1"/>
  <c r="Q37" i="1"/>
  <c r="AC39" i="15"/>
  <c r="AD38" i="15"/>
  <c r="P46" i="19" l="1"/>
  <c r="Q45" i="19"/>
  <c r="AD47" i="19"/>
  <c r="J47" i="19" s="1"/>
  <c r="K47" i="19" s="1"/>
  <c r="AC48" i="19"/>
  <c r="O44" i="19"/>
  <c r="R44" i="19" s="1"/>
  <c r="V44" i="19" s="1"/>
  <c r="N44" i="19"/>
  <c r="L45" i="19"/>
  <c r="I46" i="19"/>
  <c r="Q38" i="1"/>
  <c r="P39" i="1"/>
  <c r="AC40" i="15"/>
  <c r="AD39" i="15"/>
  <c r="O45" i="19" l="1"/>
  <c r="R45" i="19" s="1"/>
  <c r="V45" i="19" s="1"/>
  <c r="N45" i="19"/>
  <c r="AD48" i="19"/>
  <c r="J48" i="19" s="1"/>
  <c r="K48" i="19" s="1"/>
  <c r="AC49" i="19"/>
  <c r="L46" i="19"/>
  <c r="I47" i="19"/>
  <c r="P47" i="19"/>
  <c r="Q46" i="19"/>
  <c r="P40" i="1"/>
  <c r="Q39" i="1"/>
  <c r="AC41" i="15"/>
  <c r="AD40" i="15"/>
  <c r="Q47" i="19" l="1"/>
  <c r="P48" i="19"/>
  <c r="I48" i="19"/>
  <c r="L47" i="19"/>
  <c r="AC50" i="19"/>
  <c r="AD49" i="19"/>
  <c r="J49" i="19" s="1"/>
  <c r="K49" i="19" s="1"/>
  <c r="O46" i="19"/>
  <c r="R46" i="19" s="1"/>
  <c r="V46" i="19" s="1"/>
  <c r="N46" i="19"/>
  <c r="P41" i="1"/>
  <c r="Q40" i="1"/>
  <c r="AC42" i="15"/>
  <c r="AD41" i="15"/>
  <c r="AD50" i="19" l="1"/>
  <c r="J50" i="19" s="1"/>
  <c r="K50" i="19" s="1"/>
  <c r="AC51" i="19"/>
  <c r="L48" i="19"/>
  <c r="I49" i="19"/>
  <c r="Q48" i="19"/>
  <c r="P49" i="19"/>
  <c r="O47" i="19"/>
  <c r="R47" i="19" s="1"/>
  <c r="V47" i="19" s="1"/>
  <c r="N47" i="19"/>
  <c r="P42" i="1"/>
  <c r="Q41" i="1"/>
  <c r="AC43" i="15"/>
  <c r="AD42" i="15"/>
  <c r="P50" i="19" l="1"/>
  <c r="Q49" i="19"/>
  <c r="O48" i="19"/>
  <c r="R48" i="19" s="1"/>
  <c r="V48" i="19" s="1"/>
  <c r="N48" i="19"/>
  <c r="I50" i="19"/>
  <c r="L49" i="19"/>
  <c r="AD51" i="19"/>
  <c r="J51" i="19" s="1"/>
  <c r="K51" i="19" s="1"/>
  <c r="AC52" i="19"/>
  <c r="P43" i="1"/>
  <c r="Q42" i="1"/>
  <c r="AC44" i="15"/>
  <c r="AD43" i="15"/>
  <c r="I51" i="19" l="1"/>
  <c r="L50" i="19"/>
  <c r="AC53" i="19"/>
  <c r="AD52" i="19"/>
  <c r="J52" i="19" s="1"/>
  <c r="K52" i="19" s="1"/>
  <c r="O49" i="19"/>
  <c r="R49" i="19" s="1"/>
  <c r="V49" i="19" s="1"/>
  <c r="N49" i="19"/>
  <c r="P51" i="19"/>
  <c r="Q50" i="19"/>
  <c r="P44" i="1"/>
  <c r="Q43" i="1"/>
  <c r="AC45" i="15"/>
  <c r="AD44" i="15"/>
  <c r="Q51" i="19" l="1"/>
  <c r="P52" i="19"/>
  <c r="AC54" i="19"/>
  <c r="AD53" i="19"/>
  <c r="J53" i="19" s="1"/>
  <c r="K53" i="19" s="1"/>
  <c r="O50" i="19"/>
  <c r="R50" i="19" s="1"/>
  <c r="V50" i="19" s="1"/>
  <c r="N50" i="19"/>
  <c r="I52" i="19"/>
  <c r="L51" i="19"/>
  <c r="P45" i="1"/>
  <c r="Q44" i="1"/>
  <c r="AC46" i="15"/>
  <c r="AD45" i="15"/>
  <c r="L52" i="19" l="1"/>
  <c r="I53" i="19"/>
  <c r="AC55" i="19"/>
  <c r="AD54" i="19"/>
  <c r="J54" i="19" s="1"/>
  <c r="K54" i="19" s="1"/>
  <c r="P53" i="19"/>
  <c r="Q52" i="19"/>
  <c r="O51" i="19"/>
  <c r="R51" i="19" s="1"/>
  <c r="V51" i="19" s="1"/>
  <c r="N51" i="19"/>
  <c r="P46" i="1"/>
  <c r="Q45" i="1"/>
  <c r="AC47" i="15"/>
  <c r="AD46" i="15"/>
  <c r="L53" i="19" l="1"/>
  <c r="I54" i="19"/>
  <c r="P54" i="19"/>
  <c r="Q53" i="19"/>
  <c r="AD55" i="19"/>
  <c r="J55" i="19" s="1"/>
  <c r="K55" i="19" s="1"/>
  <c r="AC56" i="19"/>
  <c r="O52" i="19"/>
  <c r="R52" i="19" s="1"/>
  <c r="V52" i="19" s="1"/>
  <c r="N52" i="19"/>
  <c r="P47" i="1"/>
  <c r="Q46" i="1"/>
  <c r="AC48" i="15"/>
  <c r="AD47" i="15"/>
  <c r="AC57" i="19" l="1"/>
  <c r="AD56" i="19"/>
  <c r="J56" i="19" s="1"/>
  <c r="K56" i="19" s="1"/>
  <c r="Q54" i="19"/>
  <c r="P55" i="19"/>
  <c r="I55" i="19"/>
  <c r="L54" i="19"/>
  <c r="O53" i="19"/>
  <c r="R53" i="19" s="1"/>
  <c r="V53" i="19" s="1"/>
  <c r="N53" i="19"/>
  <c r="P48" i="1"/>
  <c r="Q47" i="1"/>
  <c r="AC49" i="15"/>
  <c r="AD48" i="15"/>
  <c r="O54" i="19" l="1"/>
  <c r="R54" i="19" s="1"/>
  <c r="V54" i="19" s="1"/>
  <c r="N54" i="19"/>
  <c r="Q55" i="19"/>
  <c r="P56" i="19"/>
  <c r="I56" i="19"/>
  <c r="L55" i="19"/>
  <c r="AC58" i="19"/>
  <c r="AD57" i="19"/>
  <c r="J57" i="19" s="1"/>
  <c r="K57" i="19" s="1"/>
  <c r="P49" i="1"/>
  <c r="Q48" i="1"/>
  <c r="AC50" i="15"/>
  <c r="AD49" i="15"/>
  <c r="P57" i="19" l="1"/>
  <c r="Q56" i="19"/>
  <c r="O55" i="19"/>
  <c r="R55" i="19" s="1"/>
  <c r="V55" i="19" s="1"/>
  <c r="N55" i="19"/>
  <c r="AD58" i="19"/>
  <c r="J58" i="19" s="1"/>
  <c r="K58" i="19" s="1"/>
  <c r="AC59" i="19"/>
  <c r="I57" i="19"/>
  <c r="L56" i="19"/>
  <c r="P50" i="1"/>
  <c r="Q49" i="1"/>
  <c r="AC51" i="15"/>
  <c r="AD50" i="15"/>
  <c r="O56" i="19" l="1"/>
  <c r="R56" i="19" s="1"/>
  <c r="V56" i="19" s="1"/>
  <c r="N56" i="19"/>
  <c r="I58" i="19"/>
  <c r="L57" i="19"/>
  <c r="AD59" i="19"/>
  <c r="J59" i="19" s="1"/>
  <c r="K59" i="19" s="1"/>
  <c r="AC60" i="19"/>
  <c r="P58" i="19"/>
  <c r="Q57" i="19"/>
  <c r="P51" i="1"/>
  <c r="Q50" i="1"/>
  <c r="AC52" i="15"/>
  <c r="AD51" i="15"/>
  <c r="AC61" i="19" l="1"/>
  <c r="AD60" i="19"/>
  <c r="J60" i="19" s="1"/>
  <c r="K60" i="19" s="1"/>
  <c r="O57" i="19"/>
  <c r="R57" i="19" s="1"/>
  <c r="V57" i="19" s="1"/>
  <c r="N57" i="19"/>
  <c r="Q58" i="19"/>
  <c r="P59" i="19"/>
  <c r="I59" i="19"/>
  <c r="L58" i="19"/>
  <c r="P52" i="1"/>
  <c r="Q51" i="1"/>
  <c r="AD52" i="15"/>
  <c r="O58" i="19" l="1"/>
  <c r="N58" i="19"/>
  <c r="P60" i="19"/>
  <c r="Q59" i="19"/>
  <c r="I60" i="19"/>
  <c r="L59" i="19"/>
  <c r="R58" i="19"/>
  <c r="V58" i="19" s="1"/>
  <c r="AD61" i="19"/>
  <c r="J61" i="19" s="1"/>
  <c r="K61" i="19" s="1"/>
  <c r="AC62" i="19"/>
  <c r="P53" i="1"/>
  <c r="Q52" i="1"/>
  <c r="O59" i="19" l="1"/>
  <c r="R59" i="19" s="1"/>
  <c r="V59" i="19" s="1"/>
  <c r="N59" i="19"/>
  <c r="I61" i="19"/>
  <c r="L60" i="19"/>
  <c r="P61" i="19"/>
  <c r="Q60" i="19"/>
  <c r="AC63" i="19"/>
  <c r="AD62" i="19"/>
  <c r="J62" i="19" s="1"/>
  <c r="K62" i="19" s="1"/>
  <c r="P54" i="1"/>
  <c r="Q53" i="1"/>
  <c r="L61" i="19" l="1"/>
  <c r="I62" i="19"/>
  <c r="AC64" i="19"/>
  <c r="AD63" i="19"/>
  <c r="J63" i="19" s="1"/>
  <c r="K63" i="19" s="1"/>
  <c r="P62" i="19"/>
  <c r="Q61" i="19"/>
  <c r="O60" i="19"/>
  <c r="R60" i="19" s="1"/>
  <c r="V60" i="19" s="1"/>
  <c r="N60" i="19"/>
  <c r="P55" i="1"/>
  <c r="Q54" i="1"/>
  <c r="P63" i="19" l="1"/>
  <c r="Q62" i="19"/>
  <c r="L62" i="19"/>
  <c r="I63" i="19"/>
  <c r="AD64" i="19"/>
  <c r="J64" i="19" s="1"/>
  <c r="K64" i="19" s="1"/>
  <c r="AC65" i="19"/>
  <c r="O61" i="19"/>
  <c r="R61" i="19" s="1"/>
  <c r="V61" i="19" s="1"/>
  <c r="N61" i="19"/>
  <c r="P56" i="1"/>
  <c r="Q55" i="1"/>
  <c r="AC66" i="19" l="1"/>
  <c r="AD65" i="19"/>
  <c r="J65" i="19" s="1"/>
  <c r="K65" i="19" s="1"/>
  <c r="I64" i="19"/>
  <c r="L63" i="19"/>
  <c r="O62" i="19"/>
  <c r="R62" i="19" s="1"/>
  <c r="V62" i="19" s="1"/>
  <c r="N62" i="19"/>
  <c r="P64" i="19"/>
  <c r="Q63" i="19"/>
  <c r="P57" i="1"/>
  <c r="Q56" i="1"/>
  <c r="Q64" i="19" l="1"/>
  <c r="P65" i="19"/>
  <c r="O63" i="19"/>
  <c r="R63" i="19" s="1"/>
  <c r="V63" i="19" s="1"/>
  <c r="N63" i="19"/>
  <c r="I65" i="19"/>
  <c r="L64" i="19"/>
  <c r="AC67" i="19"/>
  <c r="AD66" i="19"/>
  <c r="J66" i="19" s="1"/>
  <c r="K66" i="19" s="1"/>
  <c r="P58" i="1"/>
  <c r="Q57" i="1"/>
  <c r="I66" i="19" l="1"/>
  <c r="L65" i="19"/>
  <c r="P66" i="19"/>
  <c r="Q65" i="19"/>
  <c r="AC68" i="19"/>
  <c r="AD67" i="19"/>
  <c r="J67" i="19" s="1"/>
  <c r="K67" i="19" s="1"/>
  <c r="O64" i="19"/>
  <c r="R64" i="19" s="1"/>
  <c r="V64" i="19" s="1"/>
  <c r="N64" i="19"/>
  <c r="P59" i="1"/>
  <c r="Q58" i="1"/>
  <c r="AD68" i="19" l="1"/>
  <c r="J68" i="19" s="1"/>
  <c r="K68" i="19" s="1"/>
  <c r="AC69" i="19"/>
  <c r="P67" i="19"/>
  <c r="Q66" i="19"/>
  <c r="O65" i="19"/>
  <c r="R65" i="19" s="1"/>
  <c r="V65" i="19" s="1"/>
  <c r="N65" i="19"/>
  <c r="L66" i="19"/>
  <c r="I67" i="19"/>
  <c r="P60" i="1"/>
  <c r="Q59" i="1"/>
  <c r="O66" i="19" l="1"/>
  <c r="R66" i="19" s="1"/>
  <c r="V66" i="19" s="1"/>
  <c r="N66" i="19"/>
  <c r="P68" i="19"/>
  <c r="Q67" i="19"/>
  <c r="AC70" i="19"/>
  <c r="AD69" i="19"/>
  <c r="J69" i="19" s="1"/>
  <c r="K69" i="19" s="1"/>
  <c r="L67" i="19"/>
  <c r="I68" i="19"/>
  <c r="P61" i="1"/>
  <c r="Q60" i="1"/>
  <c r="AC71" i="19" l="1"/>
  <c r="AD70" i="19"/>
  <c r="J70" i="19" s="1"/>
  <c r="K70" i="19" s="1"/>
  <c r="I69" i="19"/>
  <c r="L68" i="19"/>
  <c r="O67" i="19"/>
  <c r="R67" i="19" s="1"/>
  <c r="V67" i="19" s="1"/>
  <c r="N67" i="19"/>
  <c r="Q68" i="19"/>
  <c r="P69" i="19"/>
  <c r="P62" i="1"/>
  <c r="Q61" i="1"/>
  <c r="P70" i="19" l="1"/>
  <c r="Q69" i="19"/>
  <c r="O68" i="19"/>
  <c r="R68" i="19" s="1"/>
  <c r="V68" i="19" s="1"/>
  <c r="N68" i="19"/>
  <c r="I70" i="19"/>
  <c r="L69" i="19"/>
  <c r="AC72" i="19"/>
  <c r="AD71" i="19"/>
  <c r="J71" i="19" s="1"/>
  <c r="K71" i="19" s="1"/>
  <c r="P63" i="1"/>
  <c r="Q62" i="1"/>
  <c r="O69" i="19" l="1"/>
  <c r="R69" i="19" s="1"/>
  <c r="V69" i="19" s="1"/>
  <c r="N69" i="19"/>
  <c r="I71" i="19"/>
  <c r="L70" i="19"/>
  <c r="AD72" i="19"/>
  <c r="J72" i="19" s="1"/>
  <c r="K72" i="19" s="1"/>
  <c r="AC73" i="19"/>
  <c r="P71" i="19"/>
  <c r="Q70" i="19"/>
  <c r="P64" i="1"/>
  <c r="Q63" i="1"/>
  <c r="Q71" i="19" l="1"/>
  <c r="P72" i="19"/>
  <c r="AC74" i="19"/>
  <c r="AD73" i="19"/>
  <c r="J73" i="19" s="1"/>
  <c r="K73" i="19" s="1"/>
  <c r="O70" i="19"/>
  <c r="R70" i="19" s="1"/>
  <c r="V70" i="19" s="1"/>
  <c r="N70" i="19"/>
  <c r="I72" i="19"/>
  <c r="L71" i="19"/>
  <c r="P65" i="1"/>
  <c r="Q64" i="1"/>
  <c r="L72" i="19" l="1"/>
  <c r="I73" i="19"/>
  <c r="AC75" i="19"/>
  <c r="AD74" i="19"/>
  <c r="J74" i="19" s="1"/>
  <c r="K74" i="19" s="1"/>
  <c r="P73" i="19"/>
  <c r="Q72" i="19"/>
  <c r="O71" i="19"/>
  <c r="R71" i="19" s="1"/>
  <c r="V71" i="19" s="1"/>
  <c r="N71" i="19"/>
  <c r="P66" i="1"/>
  <c r="Q65" i="1"/>
  <c r="AD75" i="19" l="1"/>
  <c r="J75" i="19" s="1"/>
  <c r="K75" i="19" s="1"/>
  <c r="AC76" i="19"/>
  <c r="L73" i="19"/>
  <c r="I74" i="19"/>
  <c r="P74" i="19"/>
  <c r="Q73" i="19"/>
  <c r="N72" i="19"/>
  <c r="O72" i="19"/>
  <c r="R72" i="19" s="1"/>
  <c r="V72" i="19" s="1"/>
  <c r="P67" i="1"/>
  <c r="Q66" i="1"/>
  <c r="Q74" i="19" l="1"/>
  <c r="P75" i="19"/>
  <c r="L74" i="19"/>
  <c r="I75" i="19"/>
  <c r="O73" i="19"/>
  <c r="R73" i="19" s="1"/>
  <c r="V73" i="19" s="1"/>
  <c r="N73" i="19"/>
  <c r="AC77" i="19"/>
  <c r="AD76" i="19"/>
  <c r="J76" i="19" s="1"/>
  <c r="K76" i="19" s="1"/>
  <c r="P68" i="1"/>
  <c r="Q67" i="1"/>
  <c r="AC78" i="19" l="1"/>
  <c r="AD77" i="19"/>
  <c r="J77" i="19" s="1"/>
  <c r="K77" i="19" s="1"/>
  <c r="I76" i="19"/>
  <c r="L75" i="19"/>
  <c r="O74" i="19"/>
  <c r="R74" i="19" s="1"/>
  <c r="V74" i="19" s="1"/>
  <c r="N74" i="19"/>
  <c r="Q75" i="19"/>
  <c r="P76" i="19"/>
  <c r="P69" i="1"/>
  <c r="Q68" i="1"/>
  <c r="P77" i="19" l="1"/>
  <c r="Q76" i="19"/>
  <c r="L76" i="19"/>
  <c r="I77" i="19"/>
  <c r="O75" i="19"/>
  <c r="R75" i="19" s="1"/>
  <c r="V75" i="19" s="1"/>
  <c r="N75" i="19"/>
  <c r="AC79" i="19"/>
  <c r="AD78" i="19"/>
  <c r="J78" i="19" s="1"/>
  <c r="K78" i="19" s="1"/>
  <c r="P70" i="1"/>
  <c r="Q69" i="1"/>
  <c r="AC80" i="19" l="1"/>
  <c r="AD79" i="19"/>
  <c r="J79" i="19" s="1"/>
  <c r="K79" i="19" s="1"/>
  <c r="L77" i="19"/>
  <c r="I78" i="19"/>
  <c r="O76" i="19"/>
  <c r="R76" i="19" s="1"/>
  <c r="V76" i="19" s="1"/>
  <c r="N76" i="19"/>
  <c r="P78" i="19"/>
  <c r="Q77" i="19"/>
  <c r="P71" i="1"/>
  <c r="Q70" i="1"/>
  <c r="L78" i="19" l="1"/>
  <c r="I79" i="19"/>
  <c r="P79" i="19"/>
  <c r="Q78" i="19"/>
  <c r="O77" i="19"/>
  <c r="N77" i="19"/>
  <c r="R77" i="19"/>
  <c r="V77" i="19" s="1"/>
  <c r="AD80" i="19"/>
  <c r="J80" i="19" s="1"/>
  <c r="K80" i="19" s="1"/>
  <c r="P72" i="1"/>
  <c r="Q71" i="1"/>
  <c r="Q79" i="19" l="1"/>
  <c r="P80" i="19"/>
  <c r="I80" i="19"/>
  <c r="L79" i="19"/>
  <c r="O78" i="19"/>
  <c r="R78" i="19" s="1"/>
  <c r="V78" i="19" s="1"/>
  <c r="N78" i="19"/>
  <c r="P73" i="1"/>
  <c r="Q72" i="1"/>
  <c r="L80" i="19" l="1"/>
  <c r="O79" i="19"/>
  <c r="R79" i="19" s="1"/>
  <c r="V79" i="19" s="1"/>
  <c r="N79" i="19"/>
  <c r="Q80" i="19"/>
  <c r="P74" i="1"/>
  <c r="Q73" i="1"/>
  <c r="O80" i="19" l="1"/>
  <c r="R80" i="19" s="1"/>
  <c r="V80" i="19" s="1"/>
  <c r="N80" i="19"/>
  <c r="P75" i="1"/>
  <c r="Q74" i="1"/>
  <c r="P76" i="1" l="1"/>
  <c r="Q75" i="1"/>
  <c r="P77" i="1" l="1"/>
  <c r="Q76" i="1"/>
  <c r="P78" i="1" l="1"/>
  <c r="Q77" i="1"/>
  <c r="P79" i="1" l="1"/>
  <c r="Q78" i="1"/>
  <c r="P80" i="1" l="1"/>
  <c r="Q79" i="1"/>
  <c r="P81" i="1" l="1"/>
  <c r="Q80" i="1"/>
  <c r="P82" i="1" l="1"/>
  <c r="Q81" i="1"/>
  <c r="P83" i="1" l="1"/>
  <c r="Q82" i="1"/>
  <c r="P84" i="1" l="1"/>
  <c r="Q83" i="1"/>
  <c r="Q84" i="1" l="1"/>
  <c r="U35" i="15" l="1"/>
  <c r="U36" i="15"/>
  <c r="T36" i="15" s="1"/>
  <c r="U37" i="15"/>
  <c r="T37" i="15" s="1"/>
  <c r="U38" i="15"/>
  <c r="T38" i="15" s="1"/>
  <c r="U39" i="15"/>
  <c r="U40" i="15"/>
  <c r="T40" i="15" s="1"/>
  <c r="U41" i="15"/>
  <c r="T41" i="15" s="1"/>
  <c r="U42" i="15"/>
  <c r="T42" i="15" s="1"/>
  <c r="U43" i="15"/>
  <c r="T43" i="15" s="1"/>
  <c r="U44" i="15"/>
  <c r="T44" i="15" s="1"/>
  <c r="U45" i="15"/>
  <c r="T45" i="15" s="1"/>
  <c r="U46" i="15"/>
  <c r="T46" i="15" s="1"/>
  <c r="U47" i="15"/>
  <c r="T47" i="15" s="1"/>
  <c r="U48" i="15"/>
  <c r="T48" i="15" s="1"/>
  <c r="U49" i="15"/>
  <c r="T49" i="15" s="1"/>
  <c r="U50" i="15"/>
  <c r="T50" i="15" s="1"/>
  <c r="U51" i="15"/>
  <c r="T51" i="15" s="1"/>
  <c r="U52" i="15"/>
  <c r="T52" i="15" s="1"/>
  <c r="T35" i="15"/>
  <c r="T39" i="15"/>
  <c r="J7" i="15"/>
  <c r="K7" i="15" s="1"/>
  <c r="L7" i="15" s="1"/>
  <c r="O7" i="15" s="1"/>
  <c r="J8" i="15"/>
  <c r="K8" i="15" s="1"/>
  <c r="L8" i="15" s="1"/>
  <c r="O8" i="15" s="1"/>
  <c r="J9" i="15"/>
  <c r="K9" i="15" s="1"/>
  <c r="L9" i="15" s="1"/>
  <c r="O9" i="15" s="1"/>
  <c r="J10" i="15"/>
  <c r="K10" i="15" s="1"/>
  <c r="L10" i="15" s="1"/>
  <c r="O10" i="15" s="1"/>
  <c r="J11" i="15"/>
  <c r="K11" i="15" s="1"/>
  <c r="L11" i="15" s="1"/>
  <c r="O11" i="15" s="1"/>
  <c r="J12" i="15"/>
  <c r="K12" i="15" s="1"/>
  <c r="L12" i="15" s="1"/>
  <c r="O12" i="15" s="1"/>
  <c r="J13" i="15"/>
  <c r="K13" i="15" s="1"/>
  <c r="J14" i="15"/>
  <c r="K14" i="15" s="1"/>
  <c r="L14" i="15" s="1"/>
  <c r="O14" i="15" s="1"/>
  <c r="J15" i="15"/>
  <c r="K15" i="15" s="1"/>
  <c r="L15" i="15" s="1"/>
  <c r="O15" i="15" s="1"/>
  <c r="J16" i="15"/>
  <c r="K16" i="15" s="1"/>
  <c r="L16" i="15" s="1"/>
  <c r="O16" i="15" s="1"/>
  <c r="J17" i="15"/>
  <c r="K17" i="15" s="1"/>
  <c r="J18" i="15"/>
  <c r="K18" i="15" s="1"/>
  <c r="L18" i="15" s="1"/>
  <c r="O18" i="15" s="1"/>
  <c r="J19" i="15"/>
  <c r="K19" i="15" s="1"/>
  <c r="L19" i="15" s="1"/>
  <c r="O19" i="15" s="1"/>
  <c r="J20" i="15"/>
  <c r="K20" i="15" s="1"/>
  <c r="L20" i="15" s="1"/>
  <c r="O20" i="15" s="1"/>
  <c r="J21" i="15"/>
  <c r="K21" i="15" s="1"/>
  <c r="J22" i="15"/>
  <c r="K22" i="15" s="1"/>
  <c r="L22" i="15" s="1"/>
  <c r="O22" i="15" s="1"/>
  <c r="J23" i="15"/>
  <c r="K23" i="15" s="1"/>
  <c r="L23" i="15" s="1"/>
  <c r="O23" i="15" s="1"/>
  <c r="J24" i="15"/>
  <c r="K24" i="15" s="1"/>
  <c r="J25" i="15"/>
  <c r="K25" i="15" s="1"/>
  <c r="J26" i="15"/>
  <c r="K26" i="15" s="1"/>
  <c r="L26" i="15" s="1"/>
  <c r="O26" i="15" s="1"/>
  <c r="J27" i="15"/>
  <c r="K27" i="15" s="1"/>
  <c r="L27" i="15" s="1"/>
  <c r="O27" i="15" s="1"/>
  <c r="J28" i="15"/>
  <c r="K28" i="15" s="1"/>
  <c r="L28" i="15" s="1"/>
  <c r="O28" i="15" s="1"/>
  <c r="J29" i="15"/>
  <c r="K29" i="15" s="1"/>
  <c r="J30" i="15"/>
  <c r="K30" i="15" s="1"/>
  <c r="L30" i="15" s="1"/>
  <c r="O30" i="15" s="1"/>
  <c r="J31" i="15"/>
  <c r="K31" i="15" s="1"/>
  <c r="L31" i="15" s="1"/>
  <c r="O31" i="15" s="1"/>
  <c r="J32" i="15"/>
  <c r="K32" i="15" s="1"/>
  <c r="L32" i="15" s="1"/>
  <c r="O32" i="15" s="1"/>
  <c r="J33" i="15"/>
  <c r="K33" i="15" s="1"/>
  <c r="J34" i="15"/>
  <c r="K34" i="15" s="1"/>
  <c r="L34" i="15" s="1"/>
  <c r="O34" i="15" s="1"/>
  <c r="J35" i="15"/>
  <c r="K35" i="15" s="1"/>
  <c r="L35" i="15" s="1"/>
  <c r="O35" i="15" s="1"/>
  <c r="J36" i="15"/>
  <c r="K36" i="15" s="1"/>
  <c r="L36" i="15" s="1"/>
  <c r="O36" i="15" s="1"/>
  <c r="J37" i="15"/>
  <c r="K37" i="15" s="1"/>
  <c r="J38" i="15"/>
  <c r="K38" i="15" s="1"/>
  <c r="L38" i="15" s="1"/>
  <c r="O38" i="15" s="1"/>
  <c r="J39" i="15"/>
  <c r="K39" i="15" s="1"/>
  <c r="L39" i="15" s="1"/>
  <c r="O39" i="15" s="1"/>
  <c r="J40" i="15"/>
  <c r="K40" i="15" s="1"/>
  <c r="L40" i="15" s="1"/>
  <c r="O40" i="15" s="1"/>
  <c r="J41" i="15"/>
  <c r="K41" i="15" s="1"/>
  <c r="L41" i="15" s="1"/>
  <c r="O41" i="15" s="1"/>
  <c r="J42" i="15"/>
  <c r="K42" i="15" s="1"/>
  <c r="L42" i="15" s="1"/>
  <c r="O42" i="15" s="1"/>
  <c r="J43" i="15"/>
  <c r="K43" i="15" s="1"/>
  <c r="L43" i="15" s="1"/>
  <c r="O43" i="15" s="1"/>
  <c r="J44" i="15"/>
  <c r="K44" i="15" s="1"/>
  <c r="L44" i="15" s="1"/>
  <c r="O44" i="15" s="1"/>
  <c r="J45" i="15"/>
  <c r="K45" i="15" s="1"/>
  <c r="J46" i="15"/>
  <c r="K46" i="15" s="1"/>
  <c r="L46" i="15" s="1"/>
  <c r="O46" i="15" s="1"/>
  <c r="J47" i="15"/>
  <c r="K47" i="15" s="1"/>
  <c r="L47" i="15" s="1"/>
  <c r="O47" i="15" s="1"/>
  <c r="J48" i="15"/>
  <c r="K48" i="15" s="1"/>
  <c r="L48" i="15" s="1"/>
  <c r="O48" i="15" s="1"/>
  <c r="J49" i="15"/>
  <c r="K49" i="15" s="1"/>
  <c r="J50" i="15"/>
  <c r="K50" i="15" s="1"/>
  <c r="L50" i="15" s="1"/>
  <c r="O50" i="15" s="1"/>
  <c r="J51" i="15"/>
  <c r="K51" i="15" s="1"/>
  <c r="L51" i="15" s="1"/>
  <c r="O51" i="15" s="1"/>
  <c r="J52" i="15"/>
  <c r="K52" i="15" s="1"/>
  <c r="L52" i="15" s="1"/>
  <c r="O52" i="15" s="1"/>
  <c r="L49" i="15" l="1"/>
  <c r="O49" i="15" s="1"/>
  <c r="L45" i="15"/>
  <c r="O45" i="15" s="1"/>
  <c r="L37" i="15"/>
  <c r="O37" i="15" s="1"/>
  <c r="L33" i="15"/>
  <c r="O33" i="15" s="1"/>
  <c r="L29" i="15"/>
  <c r="O29" i="15" s="1"/>
  <c r="L25" i="15"/>
  <c r="O25" i="15" s="1"/>
  <c r="L21" i="15"/>
  <c r="O21" i="15" s="1"/>
  <c r="L17" i="15"/>
  <c r="O17" i="15" s="1"/>
  <c r="L13" i="15"/>
  <c r="O13" i="15" s="1"/>
  <c r="L24" i="15"/>
  <c r="O24" i="15" s="1"/>
  <c r="S45" i="15"/>
  <c r="N36" i="15"/>
  <c r="N38" i="15"/>
  <c r="N41" i="15" l="1"/>
  <c r="S41" i="15"/>
  <c r="N52" i="15"/>
  <c r="S52" i="15"/>
  <c r="N48" i="15"/>
  <c r="S48" i="15"/>
  <c r="N44" i="15"/>
  <c r="S44" i="15"/>
  <c r="N42" i="15"/>
  <c r="S42" i="15"/>
  <c r="N51" i="15"/>
  <c r="S51" i="15"/>
  <c r="N47" i="15"/>
  <c r="S47" i="15"/>
  <c r="N43" i="15"/>
  <c r="S43" i="15"/>
  <c r="N50" i="15"/>
  <c r="S50" i="15"/>
  <c r="N46" i="15"/>
  <c r="S46" i="15"/>
  <c r="N49" i="15"/>
  <c r="S49" i="15"/>
  <c r="S40" i="15"/>
  <c r="N40" i="15"/>
  <c r="N45" i="15"/>
  <c r="S37" i="15"/>
  <c r="N37" i="15"/>
  <c r="S35" i="15"/>
  <c r="N35" i="15"/>
  <c r="S39" i="15"/>
  <c r="N39" i="15"/>
  <c r="N13" i="15"/>
  <c r="N12" i="15"/>
  <c r="N11" i="15"/>
  <c r="N10" i="15"/>
  <c r="S7" i="15"/>
  <c r="S38" i="15"/>
  <c r="S36" i="15"/>
  <c r="U34" i="15"/>
  <c r="T34" i="15" s="1"/>
  <c r="U33" i="15"/>
  <c r="T33" i="15" s="1"/>
  <c r="U32" i="15"/>
  <c r="T32" i="15" s="1"/>
  <c r="U31" i="15"/>
  <c r="T31" i="15" s="1"/>
  <c r="U30" i="15"/>
  <c r="T30" i="15" s="1"/>
  <c r="U29" i="15"/>
  <c r="T29" i="15" s="1"/>
  <c r="U28" i="15"/>
  <c r="T28" i="15" s="1"/>
  <c r="U27" i="15"/>
  <c r="T27" i="15" s="1"/>
  <c r="U26" i="15"/>
  <c r="T26" i="15" s="1"/>
  <c r="U25" i="15"/>
  <c r="T25" i="15" s="1"/>
  <c r="U24" i="15"/>
  <c r="T24" i="15" s="1"/>
  <c r="U23" i="15"/>
  <c r="T23" i="15" s="1"/>
  <c r="U22" i="15"/>
  <c r="T22" i="15" s="1"/>
  <c r="U21" i="15"/>
  <c r="T21" i="15" s="1"/>
  <c r="U20" i="15"/>
  <c r="T20" i="15" s="1"/>
  <c r="U19" i="15"/>
  <c r="T19" i="15" s="1"/>
  <c r="U18" i="15"/>
  <c r="T18" i="15" s="1"/>
  <c r="U17" i="15"/>
  <c r="T17" i="15" s="1"/>
  <c r="U16" i="15"/>
  <c r="T16" i="15" s="1"/>
  <c r="U15" i="15"/>
  <c r="T15" i="15" s="1"/>
  <c r="U14" i="15"/>
  <c r="T14" i="15" s="1"/>
  <c r="U13" i="15"/>
  <c r="T13" i="15" s="1"/>
  <c r="U12" i="15"/>
  <c r="T12" i="15" s="1"/>
  <c r="U11" i="15"/>
  <c r="T11" i="15" s="1"/>
  <c r="U10" i="15"/>
  <c r="T10" i="15" s="1"/>
  <c r="U9" i="15"/>
  <c r="T9" i="15" s="1"/>
  <c r="U8" i="15"/>
  <c r="T8" i="15" s="1"/>
  <c r="U7" i="15"/>
  <c r="T7" i="15" s="1"/>
  <c r="U6" i="15"/>
  <c r="T6" i="15" s="1"/>
  <c r="AD36" i="1"/>
  <c r="J36" i="1" s="1"/>
  <c r="K36" i="1" s="1"/>
  <c r="L36" i="1" s="1"/>
  <c r="W6" i="1"/>
  <c r="O36" i="1" l="1"/>
  <c r="R36" i="1" s="1"/>
  <c r="V36" i="1" s="1"/>
  <c r="N36" i="1"/>
  <c r="S17" i="15"/>
  <c r="N17" i="15"/>
  <c r="S21" i="15"/>
  <c r="N21" i="15"/>
  <c r="S25" i="15"/>
  <c r="N25" i="15"/>
  <c r="S29" i="15"/>
  <c r="N29" i="15"/>
  <c r="S33" i="15"/>
  <c r="N33" i="15"/>
  <c r="S8" i="15"/>
  <c r="N8" i="15"/>
  <c r="S15" i="15"/>
  <c r="N15" i="15"/>
  <c r="S23" i="15"/>
  <c r="N23" i="15"/>
  <c r="S27" i="15"/>
  <c r="N27" i="15"/>
  <c r="S31" i="15"/>
  <c r="N31" i="15"/>
  <c r="S14" i="15"/>
  <c r="N14" i="15"/>
  <c r="S16" i="15"/>
  <c r="N16" i="15"/>
  <c r="S18" i="15"/>
  <c r="N18" i="15"/>
  <c r="S20" i="15"/>
  <c r="N20" i="15"/>
  <c r="S22" i="15"/>
  <c r="N22" i="15"/>
  <c r="S24" i="15"/>
  <c r="N24" i="15"/>
  <c r="S26" i="15"/>
  <c r="N26" i="15"/>
  <c r="S28" i="15"/>
  <c r="N28" i="15"/>
  <c r="S30" i="15"/>
  <c r="N30" i="15"/>
  <c r="S32" i="15"/>
  <c r="N32" i="15"/>
  <c r="N34" i="15"/>
  <c r="S34" i="15"/>
  <c r="S19" i="15"/>
  <c r="N19" i="15"/>
  <c r="S9" i="15"/>
  <c r="N9" i="15"/>
  <c r="S12" i="15"/>
  <c r="S10" i="15"/>
  <c r="O6" i="15"/>
  <c r="S13" i="15"/>
  <c r="S11" i="15"/>
  <c r="AD37" i="1"/>
  <c r="J37" i="1" s="1"/>
  <c r="K37" i="1" s="1"/>
  <c r="L37" i="1" s="1"/>
  <c r="O37" i="1" l="1"/>
  <c r="N37" i="1"/>
  <c r="N7" i="15"/>
  <c r="N6" i="15"/>
  <c r="AD38" i="1"/>
  <c r="J38" i="1" s="1"/>
  <c r="K38" i="1" s="1"/>
  <c r="L38" i="1" s="1"/>
  <c r="R35" i="1"/>
  <c r="V35" i="1" s="1"/>
  <c r="O38" i="1" l="1"/>
  <c r="N38" i="1"/>
  <c r="R37" i="1"/>
  <c r="V37" i="1" s="1"/>
  <c r="AD39" i="1"/>
  <c r="J39" i="1" s="1"/>
  <c r="K39" i="1" s="1"/>
  <c r="L39" i="1" s="1"/>
  <c r="O39" i="1" l="1"/>
  <c r="N39" i="1"/>
  <c r="R38" i="1"/>
  <c r="V38" i="1" s="1"/>
  <c r="AD40" i="1"/>
  <c r="J40" i="1" s="1"/>
  <c r="K40" i="1" s="1"/>
  <c r="L40" i="1" s="1"/>
  <c r="O40" i="1" l="1"/>
  <c r="N40" i="1"/>
  <c r="P6" i="15"/>
  <c r="R39" i="1"/>
  <c r="V39" i="1" s="1"/>
  <c r="AD41" i="1"/>
  <c r="J41" i="1" s="1"/>
  <c r="K41" i="1" s="1"/>
  <c r="L41" i="1" s="1"/>
  <c r="N41" i="1" l="1"/>
  <c r="O41" i="1"/>
  <c r="Q6" i="15"/>
  <c r="W11" i="15"/>
  <c r="W6" i="15"/>
  <c r="W7" i="15"/>
  <c r="W52" i="15"/>
  <c r="W41" i="15"/>
  <c r="W42" i="15"/>
  <c r="W33" i="15"/>
  <c r="W25" i="15"/>
  <c r="W17" i="15"/>
  <c r="W22" i="15"/>
  <c r="W12" i="15"/>
  <c r="P7" i="15"/>
  <c r="P8" i="15" s="1"/>
  <c r="P9" i="15" s="1"/>
  <c r="P10" i="15" s="1"/>
  <c r="P11" i="15" s="1"/>
  <c r="P12" i="15" s="1"/>
  <c r="P13" i="15" s="1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P34" i="15" s="1"/>
  <c r="P35" i="15" s="1"/>
  <c r="P36" i="15" s="1"/>
  <c r="P37" i="15" s="1"/>
  <c r="P38" i="15" s="1"/>
  <c r="P39" i="15" s="1"/>
  <c r="P40" i="15" s="1"/>
  <c r="P41" i="15" s="1"/>
  <c r="P42" i="15" s="1"/>
  <c r="P43" i="15" s="1"/>
  <c r="P44" i="15" s="1"/>
  <c r="P45" i="15" s="1"/>
  <c r="P46" i="15" s="1"/>
  <c r="P47" i="15" s="1"/>
  <c r="P48" i="15" s="1"/>
  <c r="P49" i="15" s="1"/>
  <c r="P50" i="15" s="1"/>
  <c r="P51" i="15" s="1"/>
  <c r="P52" i="15" s="1"/>
  <c r="W9" i="15"/>
  <c r="W45" i="15"/>
  <c r="W38" i="15"/>
  <c r="W50" i="15"/>
  <c r="W43" i="15"/>
  <c r="W36" i="15"/>
  <c r="W31" i="15"/>
  <c r="W23" i="15"/>
  <c r="W15" i="15"/>
  <c r="W14" i="15"/>
  <c r="W24" i="15"/>
  <c r="W32" i="15"/>
  <c r="W16" i="15"/>
  <c r="W44" i="15"/>
  <c r="W37" i="15"/>
  <c r="W49" i="15"/>
  <c r="W35" i="15"/>
  <c r="W29" i="15"/>
  <c r="W13" i="15"/>
  <c r="W48" i="15"/>
  <c r="W40" i="15"/>
  <c r="W46" i="15"/>
  <c r="W27" i="15"/>
  <c r="W30" i="15"/>
  <c r="W10" i="15"/>
  <c r="W8" i="15"/>
  <c r="W47" i="15"/>
  <c r="W21" i="15"/>
  <c r="W28" i="15"/>
  <c r="W18" i="15"/>
  <c r="W34" i="15"/>
  <c r="W51" i="15"/>
  <c r="W39" i="15"/>
  <c r="W19" i="15"/>
  <c r="W20" i="15"/>
  <c r="W26" i="15"/>
  <c r="R40" i="1"/>
  <c r="V40" i="1" s="1"/>
  <c r="AD42" i="1"/>
  <c r="J42" i="1" s="1"/>
  <c r="K42" i="1" s="1"/>
  <c r="L42" i="1" s="1"/>
  <c r="N42" i="1" l="1"/>
  <c r="O42" i="1"/>
  <c r="R6" i="15"/>
  <c r="V6" i="15" s="1"/>
  <c r="Q7" i="15"/>
  <c r="R41" i="1"/>
  <c r="V41" i="1" s="1"/>
  <c r="AD43" i="1"/>
  <c r="J43" i="1" s="1"/>
  <c r="K43" i="1" s="1"/>
  <c r="L43" i="1" s="1"/>
  <c r="N43" i="1" l="1"/>
  <c r="O43" i="1"/>
  <c r="Q8" i="15"/>
  <c r="R7" i="15"/>
  <c r="V7" i="15" s="1"/>
  <c r="R42" i="1"/>
  <c r="V42" i="1" s="1"/>
  <c r="AD44" i="1"/>
  <c r="J44" i="1" s="1"/>
  <c r="K44" i="1" s="1"/>
  <c r="L44" i="1" s="1"/>
  <c r="N44" i="1" l="1"/>
  <c r="O44" i="1"/>
  <c r="R8" i="15"/>
  <c r="V8" i="15" s="1"/>
  <c r="Q9" i="15"/>
  <c r="R43" i="1"/>
  <c r="V43" i="1" s="1"/>
  <c r="AD45" i="1"/>
  <c r="R9" i="15" l="1"/>
  <c r="V9" i="15" s="1"/>
  <c r="Q10" i="15"/>
  <c r="R44" i="1"/>
  <c r="V44" i="1" s="1"/>
  <c r="J45" i="1"/>
  <c r="K45" i="1" s="1"/>
  <c r="L45" i="1" s="1"/>
  <c r="Q11" i="15" l="1"/>
  <c r="R10" i="15"/>
  <c r="V10" i="15" s="1"/>
  <c r="AD46" i="1"/>
  <c r="J46" i="1" s="1"/>
  <c r="K46" i="1" s="1"/>
  <c r="L46" i="1" s="1"/>
  <c r="O45" i="1"/>
  <c r="R45" i="1" s="1"/>
  <c r="V45" i="1" s="1"/>
  <c r="N45" i="1"/>
  <c r="R11" i="15" l="1"/>
  <c r="V11" i="15" s="1"/>
  <c r="Q12" i="15"/>
  <c r="N46" i="1"/>
  <c r="O46" i="1"/>
  <c r="R46" i="1" s="1"/>
  <c r="V46" i="1" s="1"/>
  <c r="AD47" i="1"/>
  <c r="J47" i="1" s="1"/>
  <c r="K47" i="1" s="1"/>
  <c r="L47" i="1" s="1"/>
  <c r="Q13" i="15" l="1"/>
  <c r="R12" i="15"/>
  <c r="V12" i="15" s="1"/>
  <c r="N47" i="1"/>
  <c r="O47" i="1"/>
  <c r="R47" i="1" s="1"/>
  <c r="V47" i="1" s="1"/>
  <c r="AD48" i="1"/>
  <c r="J48" i="1" s="1"/>
  <c r="K48" i="1" s="1"/>
  <c r="L48" i="1" s="1"/>
  <c r="Q14" i="15" l="1"/>
  <c r="R13" i="15"/>
  <c r="V13" i="15" s="1"/>
  <c r="N48" i="1"/>
  <c r="O48" i="1"/>
  <c r="R48" i="1" s="1"/>
  <c r="V48" i="1" s="1"/>
  <c r="AD49" i="1"/>
  <c r="J49" i="1" s="1"/>
  <c r="K49" i="1" s="1"/>
  <c r="L49" i="1" s="1"/>
  <c r="R14" i="15" l="1"/>
  <c r="V14" i="15" s="1"/>
  <c r="Q15" i="15"/>
  <c r="N49" i="1"/>
  <c r="O49" i="1"/>
  <c r="R49" i="1" s="1"/>
  <c r="V49" i="1" s="1"/>
  <c r="AD50" i="1"/>
  <c r="J50" i="1" s="1"/>
  <c r="K50" i="1" s="1"/>
  <c r="L50" i="1" s="1"/>
  <c r="Q16" i="15" l="1"/>
  <c r="R15" i="15"/>
  <c r="V15" i="15" s="1"/>
  <c r="O50" i="1"/>
  <c r="R50" i="1" s="1"/>
  <c r="V50" i="1" s="1"/>
  <c r="N50" i="1"/>
  <c r="AD51" i="1"/>
  <c r="J51" i="1" s="1"/>
  <c r="K51" i="1" s="1"/>
  <c r="L51" i="1" s="1"/>
  <c r="R16" i="15" l="1"/>
  <c r="V16" i="15" s="1"/>
  <c r="Q17" i="15"/>
  <c r="O51" i="1"/>
  <c r="R51" i="1" s="1"/>
  <c r="V51" i="1" s="1"/>
  <c r="N51" i="1"/>
  <c r="AD52" i="1"/>
  <c r="J52" i="1" s="1"/>
  <c r="K52" i="1" s="1"/>
  <c r="L52" i="1" s="1"/>
  <c r="R17" i="15" l="1"/>
  <c r="V17" i="15" s="1"/>
  <c r="Q18" i="15"/>
  <c r="AD53" i="1"/>
  <c r="J53" i="1" s="1"/>
  <c r="K53" i="1" s="1"/>
  <c r="L53" i="1" s="1"/>
  <c r="O52" i="1"/>
  <c r="R52" i="1" s="1"/>
  <c r="V52" i="1" s="1"/>
  <c r="N52" i="1"/>
  <c r="Q19" i="15" l="1"/>
  <c r="R18" i="15"/>
  <c r="V18" i="15" s="1"/>
  <c r="O53" i="1"/>
  <c r="R53" i="1" s="1"/>
  <c r="V53" i="1" s="1"/>
  <c r="N53" i="1"/>
  <c r="AD54" i="1"/>
  <c r="J54" i="1" s="1"/>
  <c r="K54" i="1" s="1"/>
  <c r="L54" i="1" s="1"/>
  <c r="Q20" i="15" l="1"/>
  <c r="R19" i="15"/>
  <c r="V19" i="15" s="1"/>
  <c r="N54" i="1"/>
  <c r="O54" i="1"/>
  <c r="R54" i="1" s="1"/>
  <c r="V54" i="1" s="1"/>
  <c r="AD55" i="1"/>
  <c r="J55" i="1" s="1"/>
  <c r="K55" i="1" s="1"/>
  <c r="L55" i="1" s="1"/>
  <c r="Q21" i="15" l="1"/>
  <c r="R20" i="15"/>
  <c r="V20" i="15" s="1"/>
  <c r="N55" i="1"/>
  <c r="O55" i="1"/>
  <c r="R55" i="1" s="1"/>
  <c r="V55" i="1" s="1"/>
  <c r="AD56" i="1"/>
  <c r="J56" i="1" s="1"/>
  <c r="K56" i="1" s="1"/>
  <c r="L56" i="1" s="1"/>
  <c r="Q22" i="15" l="1"/>
  <c r="R21" i="15"/>
  <c r="V21" i="15" s="1"/>
  <c r="N56" i="1"/>
  <c r="O56" i="1"/>
  <c r="R56" i="1" s="1"/>
  <c r="V56" i="1" s="1"/>
  <c r="AD57" i="1"/>
  <c r="J57" i="1" s="1"/>
  <c r="K57" i="1" s="1"/>
  <c r="L57" i="1" s="1"/>
  <c r="R22" i="15" l="1"/>
  <c r="V22" i="15" s="1"/>
  <c r="Q23" i="15"/>
  <c r="N57" i="1"/>
  <c r="O57" i="1"/>
  <c r="R57" i="1" s="1"/>
  <c r="V57" i="1" s="1"/>
  <c r="AD58" i="1"/>
  <c r="J58" i="1" s="1"/>
  <c r="K58" i="1" s="1"/>
  <c r="L58" i="1" s="1"/>
  <c r="Q24" i="15" l="1"/>
  <c r="R23" i="15"/>
  <c r="V23" i="15" s="1"/>
  <c r="N58" i="1"/>
  <c r="O58" i="1"/>
  <c r="R58" i="1" s="1"/>
  <c r="V58" i="1" s="1"/>
  <c r="AD59" i="1"/>
  <c r="J59" i="1" s="1"/>
  <c r="K59" i="1" s="1"/>
  <c r="L59" i="1" s="1"/>
  <c r="R24" i="15" l="1"/>
  <c r="V24" i="15" s="1"/>
  <c r="Q25" i="15"/>
  <c r="O59" i="1"/>
  <c r="R59" i="1" s="1"/>
  <c r="V59" i="1" s="1"/>
  <c r="N59" i="1"/>
  <c r="AD60" i="1"/>
  <c r="J60" i="1" s="1"/>
  <c r="K60" i="1" s="1"/>
  <c r="L60" i="1" s="1"/>
  <c r="Q26" i="15" l="1"/>
  <c r="R25" i="15"/>
  <c r="V25" i="15" s="1"/>
  <c r="O60" i="1"/>
  <c r="R60" i="1" s="1"/>
  <c r="V60" i="1" s="1"/>
  <c r="N60" i="1"/>
  <c r="AD61" i="1"/>
  <c r="J61" i="1" s="1"/>
  <c r="K61" i="1" s="1"/>
  <c r="L61" i="1" s="1"/>
  <c r="Q27" i="15" l="1"/>
  <c r="R26" i="15"/>
  <c r="V26" i="15" s="1"/>
  <c r="N61" i="1"/>
  <c r="O61" i="1"/>
  <c r="R61" i="1" s="1"/>
  <c r="V61" i="1" s="1"/>
  <c r="AD62" i="1"/>
  <c r="J62" i="1" s="1"/>
  <c r="K62" i="1" s="1"/>
  <c r="L62" i="1" s="1"/>
  <c r="Q28" i="15" l="1"/>
  <c r="R27" i="15"/>
  <c r="V27" i="15" s="1"/>
  <c r="N62" i="1"/>
  <c r="O62" i="1"/>
  <c r="R62" i="1" s="1"/>
  <c r="V62" i="1" s="1"/>
  <c r="AD63" i="1"/>
  <c r="J63" i="1" s="1"/>
  <c r="K63" i="1" s="1"/>
  <c r="L63" i="1" s="1"/>
  <c r="R28" i="15" l="1"/>
  <c r="V28" i="15" s="1"/>
  <c r="Q29" i="15"/>
  <c r="N63" i="1"/>
  <c r="O63" i="1"/>
  <c r="R63" i="1" s="1"/>
  <c r="V63" i="1" s="1"/>
  <c r="AD64" i="1"/>
  <c r="J64" i="1" s="1"/>
  <c r="K64" i="1" s="1"/>
  <c r="L64" i="1" s="1"/>
  <c r="R29" i="15" l="1"/>
  <c r="V29" i="15" s="1"/>
  <c r="Q30" i="15"/>
  <c r="N64" i="1"/>
  <c r="O64" i="1"/>
  <c r="R64" i="1" s="1"/>
  <c r="V64" i="1" s="1"/>
  <c r="AD65" i="1"/>
  <c r="J65" i="1" s="1"/>
  <c r="K65" i="1" s="1"/>
  <c r="L65" i="1" s="1"/>
  <c r="R30" i="15" l="1"/>
  <c r="V30" i="15" s="1"/>
  <c r="Q31" i="15"/>
  <c r="AD66" i="1"/>
  <c r="J66" i="1" s="1"/>
  <c r="K66" i="1" s="1"/>
  <c r="L66" i="1" s="1"/>
  <c r="N65" i="1"/>
  <c r="O65" i="1"/>
  <c r="R65" i="1" s="1"/>
  <c r="V65" i="1" s="1"/>
  <c r="O66" i="1" l="1"/>
  <c r="R66" i="1" s="1"/>
  <c r="V66" i="1" s="1"/>
  <c r="N66" i="1"/>
  <c r="Q32" i="15"/>
  <c r="R31" i="15"/>
  <c r="V31" i="15" s="1"/>
  <c r="AD67" i="1"/>
  <c r="J67" i="1" s="1"/>
  <c r="K67" i="1" s="1"/>
  <c r="L67" i="1" s="1"/>
  <c r="O67" i="1" l="1"/>
  <c r="R67" i="1" s="1"/>
  <c r="V67" i="1" s="1"/>
  <c r="N67" i="1"/>
  <c r="Q33" i="15"/>
  <c r="R32" i="15"/>
  <c r="V32" i="15" s="1"/>
  <c r="AD68" i="1"/>
  <c r="J68" i="1" s="1"/>
  <c r="K68" i="1" s="1"/>
  <c r="L68" i="1" s="1"/>
  <c r="O68" i="1" l="1"/>
  <c r="R68" i="1" s="1"/>
  <c r="V68" i="1" s="1"/>
  <c r="N68" i="1"/>
  <c r="R33" i="15"/>
  <c r="V33" i="15" s="1"/>
  <c r="Q34" i="15"/>
  <c r="AD69" i="1"/>
  <c r="J69" i="1" s="1"/>
  <c r="K69" i="1" s="1"/>
  <c r="L69" i="1" s="1"/>
  <c r="O69" i="1" l="1"/>
  <c r="R69" i="1" s="1"/>
  <c r="V69" i="1" s="1"/>
  <c r="N69" i="1"/>
  <c r="Q35" i="15"/>
  <c r="R34" i="15"/>
  <c r="V34" i="15" s="1"/>
  <c r="AD70" i="1"/>
  <c r="J70" i="1" s="1"/>
  <c r="K70" i="1" s="1"/>
  <c r="L70" i="1" s="1"/>
  <c r="O70" i="1" l="1"/>
  <c r="R70" i="1" s="1"/>
  <c r="V70" i="1" s="1"/>
  <c r="N70" i="1"/>
  <c r="R35" i="15"/>
  <c r="V35" i="15" s="1"/>
  <c r="Q36" i="15"/>
  <c r="AD71" i="1"/>
  <c r="J71" i="1" s="1"/>
  <c r="K71" i="1" s="1"/>
  <c r="L71" i="1" s="1"/>
  <c r="O71" i="1" l="1"/>
  <c r="R71" i="1" s="1"/>
  <c r="V71" i="1" s="1"/>
  <c r="N71" i="1"/>
  <c r="Q37" i="15"/>
  <c r="R36" i="15"/>
  <c r="V36" i="15" s="1"/>
  <c r="AD72" i="1"/>
  <c r="J72" i="1" s="1"/>
  <c r="K72" i="1" s="1"/>
  <c r="L72" i="1" s="1"/>
  <c r="O72" i="1" l="1"/>
  <c r="R72" i="1" s="1"/>
  <c r="V72" i="1" s="1"/>
  <c r="N72" i="1"/>
  <c r="Q38" i="15"/>
  <c r="R37" i="15"/>
  <c r="V37" i="15" s="1"/>
  <c r="AD73" i="1"/>
  <c r="J73" i="1" s="1"/>
  <c r="K73" i="1" s="1"/>
  <c r="L73" i="1" s="1"/>
  <c r="O73" i="1" l="1"/>
  <c r="R73" i="1" s="1"/>
  <c r="V73" i="1" s="1"/>
  <c r="N73" i="1"/>
  <c r="Q39" i="15"/>
  <c r="R38" i="15"/>
  <c r="V38" i="15" s="1"/>
  <c r="AD74" i="1"/>
  <c r="J74" i="1" s="1"/>
  <c r="K74" i="1" s="1"/>
  <c r="L74" i="1" s="1"/>
  <c r="O74" i="1" l="1"/>
  <c r="R74" i="1" s="1"/>
  <c r="V74" i="1" s="1"/>
  <c r="N74" i="1"/>
  <c r="R39" i="15"/>
  <c r="V39" i="15" s="1"/>
  <c r="Q40" i="15"/>
  <c r="AD75" i="1"/>
  <c r="J75" i="1" s="1"/>
  <c r="K75" i="1" s="1"/>
  <c r="L75" i="1" s="1"/>
  <c r="O75" i="1" l="1"/>
  <c r="R75" i="1" s="1"/>
  <c r="V75" i="1" s="1"/>
  <c r="N75" i="1"/>
  <c r="Q41" i="15"/>
  <c r="R40" i="15"/>
  <c r="V40" i="15" s="1"/>
  <c r="AD76" i="1"/>
  <c r="J76" i="1" s="1"/>
  <c r="K76" i="1" s="1"/>
  <c r="L76" i="1" s="1"/>
  <c r="O76" i="1" l="1"/>
  <c r="R76" i="1" s="1"/>
  <c r="V76" i="1" s="1"/>
  <c r="N76" i="1"/>
  <c r="R41" i="15"/>
  <c r="V41" i="15" s="1"/>
  <c r="Q42" i="15"/>
  <c r="AD77" i="1"/>
  <c r="J77" i="1" s="1"/>
  <c r="K77" i="1" s="1"/>
  <c r="L77" i="1" s="1"/>
  <c r="O77" i="1" l="1"/>
  <c r="R77" i="1" s="1"/>
  <c r="V77" i="1" s="1"/>
  <c r="N77" i="1"/>
  <c r="Q43" i="15"/>
  <c r="R42" i="15"/>
  <c r="V42" i="15" s="1"/>
  <c r="AD78" i="1"/>
  <c r="J78" i="1" s="1"/>
  <c r="K78" i="1" s="1"/>
  <c r="L78" i="1" s="1"/>
  <c r="O78" i="1" l="1"/>
  <c r="R78" i="1" s="1"/>
  <c r="V78" i="1" s="1"/>
  <c r="N78" i="1"/>
  <c r="R43" i="15"/>
  <c r="V43" i="15" s="1"/>
  <c r="Q44" i="15"/>
  <c r="AD79" i="1"/>
  <c r="J79" i="1" s="1"/>
  <c r="K79" i="1" s="1"/>
  <c r="L79" i="1" s="1"/>
  <c r="O79" i="1" l="1"/>
  <c r="R79" i="1" s="1"/>
  <c r="V79" i="1" s="1"/>
  <c r="N79" i="1"/>
  <c r="Q45" i="15"/>
  <c r="R44" i="15"/>
  <c r="V44" i="15" s="1"/>
  <c r="AD80" i="1"/>
  <c r="J80" i="1" s="1"/>
  <c r="K80" i="1" s="1"/>
  <c r="L80" i="1" s="1"/>
  <c r="O80" i="1" l="1"/>
  <c r="R80" i="1" s="1"/>
  <c r="V80" i="1" s="1"/>
  <c r="N80" i="1"/>
  <c r="R45" i="15"/>
  <c r="V45" i="15" s="1"/>
  <c r="Q46" i="15"/>
  <c r="AD81" i="1"/>
  <c r="J81" i="1" s="1"/>
  <c r="K81" i="1" s="1"/>
  <c r="L81" i="1" s="1"/>
  <c r="O81" i="1" l="1"/>
  <c r="R81" i="1" s="1"/>
  <c r="V81" i="1" s="1"/>
  <c r="N81" i="1"/>
  <c r="Q47" i="15"/>
  <c r="R46" i="15"/>
  <c r="V46" i="15" s="1"/>
  <c r="AD82" i="1"/>
  <c r="J82" i="1" s="1"/>
  <c r="K82" i="1" s="1"/>
  <c r="L82" i="1" s="1"/>
  <c r="O82" i="1" l="1"/>
  <c r="R82" i="1" s="1"/>
  <c r="V82" i="1" s="1"/>
  <c r="N82" i="1"/>
  <c r="R47" i="15"/>
  <c r="V47" i="15" s="1"/>
  <c r="Q48" i="15"/>
  <c r="AD83" i="1"/>
  <c r="J83" i="1" s="1"/>
  <c r="K83" i="1" s="1"/>
  <c r="L83" i="1" s="1"/>
  <c r="O83" i="1" l="1"/>
  <c r="R83" i="1" s="1"/>
  <c r="V83" i="1" s="1"/>
  <c r="N83" i="1"/>
  <c r="Q49" i="15"/>
  <c r="R48" i="15"/>
  <c r="V48" i="15" s="1"/>
  <c r="AD84" i="1"/>
  <c r="J84" i="1" s="1"/>
  <c r="K84" i="1" s="1"/>
  <c r="L84" i="1" s="1"/>
  <c r="O84" i="1" l="1"/>
  <c r="R84" i="1" s="1"/>
  <c r="V84" i="1" s="1"/>
  <c r="N84" i="1"/>
  <c r="R49" i="15"/>
  <c r="V49" i="15" s="1"/>
  <c r="Q50" i="15"/>
  <c r="Q51" i="15" l="1"/>
  <c r="R50" i="15"/>
  <c r="V50" i="15" s="1"/>
  <c r="R51" i="15" l="1"/>
  <c r="V51" i="15" s="1"/>
  <c r="Q52" i="15"/>
  <c r="R52" i="15" l="1"/>
  <c r="V52" i="15" s="1"/>
</calcChain>
</file>

<file path=xl/sharedStrings.xml><?xml version="1.0" encoding="utf-8"?>
<sst xmlns="http://schemas.openxmlformats.org/spreadsheetml/2006/main" count="1142" uniqueCount="449">
  <si>
    <t>Station</t>
  </si>
  <si>
    <t>Northing (m)</t>
  </si>
  <si>
    <t>Easting (m)</t>
  </si>
  <si>
    <t xml:space="preserve">Elevation (m) </t>
  </si>
  <si>
    <t>Description</t>
  </si>
  <si>
    <t>0+000.00</t>
  </si>
  <si>
    <t>Borehole</t>
  </si>
  <si>
    <t>0+020.00</t>
  </si>
  <si>
    <t>Spotheight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</si>
  <si>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</si>
  <si>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</si>
  <si>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</si>
  <si>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</si>
  <si>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</si>
  <si>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</si>
  <si>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</si>
  <si>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</si>
  <si>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</si>
  <si>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</si>
  <si>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</si>
  <si>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</si>
  <si>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Nkairowuani Kiosk 1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</si>
  <si>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</si>
  <si>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</si>
  <si>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</si>
  <si>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</si>
  <si>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</si>
  <si>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</si>
  <si>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</si>
  <si>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</si>
  <si>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</si>
  <si>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</si>
  <si>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</si>
  <si>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</si>
  <si>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</si>
  <si>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</si>
  <si>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</si>
  <si>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</si>
  <si>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</si>
  <si>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</si>
  <si>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Nkairowuani lagga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</si>
  <si>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</si>
  <si>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</si>
  <si>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</si>
  <si>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</si>
  <si>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</si>
  <si>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</si>
  <si>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</si>
  <si>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</si>
  <si>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</si>
  <si>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</si>
  <si>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</si>
  <si>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</si>
  <si>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</si>
  <si>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</si>
  <si>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</si>
  <si>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</si>
  <si>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</si>
  <si>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</si>
  <si>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</si>
  <si>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</si>
  <si>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</si>
  <si>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</si>
  <si>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</si>
  <si>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</si>
  <si>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</si>
  <si>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</si>
  <si>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</si>
  <si>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</si>
  <si>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</si>
  <si>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</si>
  <si>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</si>
  <si>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</si>
  <si>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</si>
  <si>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</si>
  <si>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</si>
  <si>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</si>
  <si>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</si>
  <si>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</si>
  <si>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</si>
  <si>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</si>
  <si>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</si>
  <si>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</si>
  <si>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</si>
  <si>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</si>
  <si>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</si>
  <si>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</si>
  <si>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</si>
  <si>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</si>
  <si>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</si>
  <si>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</si>
  <si>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</si>
  <si>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</si>
  <si>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</si>
  <si>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</si>
  <si>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</si>
  <si>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</si>
  <si>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</si>
  <si>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</si>
  <si>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</si>
  <si>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</si>
  <si>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</si>
  <si>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</si>
  <si>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</si>
  <si>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</si>
  <si>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1+920.00</t>
  </si>
  <si>
    <t>1+940.00</t>
  </si>
  <si>
    <t>1+960.00</t>
  </si>
  <si>
    <t>1+980.00</t>
  </si>
  <si>
    <t>2+000.00</t>
  </si>
  <si>
    <t>2+020.00</t>
  </si>
  <si>
    <t>2+040.00</t>
  </si>
  <si>
    <t>2+060.00</t>
  </si>
  <si>
    <t>2+080.00</t>
  </si>
  <si>
    <t>2+100.00</t>
  </si>
  <si>
    <t>2+120.00</t>
  </si>
  <si>
    <t>2+140.00</t>
  </si>
  <si>
    <t>2+160.00</t>
  </si>
  <si>
    <t>2+180.00</t>
  </si>
  <si>
    <t>2+200.00</t>
  </si>
  <si>
    <t>2+220.00</t>
  </si>
  <si>
    <t>2+240.00</t>
  </si>
  <si>
    <t>2+260.00</t>
  </si>
  <si>
    <t>2+280.00</t>
  </si>
  <si>
    <t>2+300.00</t>
  </si>
  <si>
    <t>2+320.00</t>
  </si>
  <si>
    <t>2+340.00</t>
  </si>
  <si>
    <t>2+360.00</t>
  </si>
  <si>
    <t>2+380.00</t>
  </si>
  <si>
    <t>2+400.00</t>
  </si>
  <si>
    <t>2+420.00</t>
  </si>
  <si>
    <t>2+440.00</t>
  </si>
  <si>
    <t>2+460.00</t>
  </si>
  <si>
    <t>2+480.00</t>
  </si>
  <si>
    <t>2+500.00</t>
  </si>
  <si>
    <t>2+520.00</t>
  </si>
  <si>
    <t>2+540.00</t>
  </si>
  <si>
    <t>2+560.00</t>
  </si>
  <si>
    <t>2+580.00</t>
  </si>
  <si>
    <t>2+600.00</t>
  </si>
  <si>
    <t>2+620.00</t>
  </si>
  <si>
    <t>2+640.00</t>
  </si>
  <si>
    <t>2+660.00</t>
  </si>
  <si>
    <t>2+680.00</t>
  </si>
  <si>
    <t>2+700.00</t>
  </si>
  <si>
    <t>2+720.00</t>
  </si>
  <si>
    <t>2+740.00</t>
  </si>
  <si>
    <t>2+760.00</t>
  </si>
  <si>
    <t>2+780.00</t>
  </si>
  <si>
    <t>2+800.00</t>
  </si>
  <si>
    <t>2+820.00</t>
  </si>
  <si>
    <t>2+840.00</t>
  </si>
  <si>
    <t>2+860.00</t>
  </si>
  <si>
    <t>2+880.00</t>
  </si>
  <si>
    <t>2+900.00</t>
  </si>
  <si>
    <t>2+920.00</t>
  </si>
  <si>
    <t>2+940.00</t>
  </si>
  <si>
    <t>2+960.00</t>
  </si>
  <si>
    <t>2+980.00</t>
  </si>
  <si>
    <t>3+000.00</t>
  </si>
  <si>
    <t>3+020.00</t>
  </si>
  <si>
    <t>3+040.00</t>
  </si>
  <si>
    <t>3+060.00</t>
  </si>
  <si>
    <t>3+080.00</t>
  </si>
  <si>
    <t>3+100.00</t>
  </si>
  <si>
    <t>3+120.00</t>
  </si>
  <si>
    <t>3+140.00</t>
  </si>
  <si>
    <t>3+160.00</t>
  </si>
  <si>
    <t>3+180.00</t>
  </si>
  <si>
    <t>3+200.00</t>
  </si>
  <si>
    <t>3+220.00</t>
  </si>
  <si>
    <t>3+240.00</t>
  </si>
  <si>
    <t>3+260.00</t>
  </si>
  <si>
    <t>3+280.00</t>
  </si>
  <si>
    <t>3+300.00</t>
  </si>
  <si>
    <t>3+320.00</t>
  </si>
  <si>
    <t>3+340.00</t>
  </si>
  <si>
    <t>3+360.00</t>
  </si>
  <si>
    <t>3+380.00</t>
  </si>
  <si>
    <t>3+400.00</t>
  </si>
  <si>
    <t>3+420.00</t>
  </si>
  <si>
    <t>3+440.00</t>
  </si>
  <si>
    <t>3+460.00</t>
  </si>
  <si>
    <t>3+480.00</t>
  </si>
  <si>
    <t>3+500.00</t>
  </si>
  <si>
    <t>3+520.00</t>
  </si>
  <si>
    <t>3+540.00</t>
  </si>
  <si>
    <t>3+560.00</t>
  </si>
  <si>
    <t>3+580.00</t>
  </si>
  <si>
    <t>3+600.00</t>
  </si>
  <si>
    <t>3+620.00</t>
  </si>
  <si>
    <t>3+640.00</t>
  </si>
  <si>
    <t>3+660.00</t>
  </si>
  <si>
    <t>3+680.00</t>
  </si>
  <si>
    <t>3+700.00</t>
  </si>
  <si>
    <t>3+720.00</t>
  </si>
  <si>
    <t>3+740.00</t>
  </si>
  <si>
    <t>3+760.00</t>
  </si>
  <si>
    <t>3+780.00</t>
  </si>
  <si>
    <t>3+800.00</t>
  </si>
  <si>
    <t>3+820.00</t>
  </si>
  <si>
    <t>3+840.00</t>
  </si>
  <si>
    <t>3+860.00</t>
  </si>
  <si>
    <t>3+880.00</t>
  </si>
  <si>
    <t>3+900.00</t>
  </si>
  <si>
    <t>3+920.00</t>
  </si>
  <si>
    <t>3+940.00</t>
  </si>
  <si>
    <t>3+960.00</t>
  </si>
  <si>
    <t>3+980.00</t>
  </si>
  <si>
    <t>4+000.00</t>
  </si>
  <si>
    <t>4+020.00</t>
  </si>
  <si>
    <t>4+040.00</t>
  </si>
  <si>
    <t>4+060.00</t>
  </si>
  <si>
    <t>4+080.00</t>
  </si>
  <si>
    <t>4+100.00</t>
  </si>
  <si>
    <t>4+120.00</t>
  </si>
  <si>
    <t>4+140.00</t>
  </si>
  <si>
    <t>4+160.00</t>
  </si>
  <si>
    <t>4+180.00</t>
  </si>
  <si>
    <t>4+200.00</t>
  </si>
  <si>
    <t>4+220.00</t>
  </si>
  <si>
    <t>4+240.00</t>
  </si>
  <si>
    <t>4+260.00</t>
  </si>
  <si>
    <t>4+280.00</t>
  </si>
  <si>
    <t>4+300.00</t>
  </si>
  <si>
    <t>4+320.00</t>
  </si>
  <si>
    <t>4+340.00</t>
  </si>
  <si>
    <t>4+360.00</t>
  </si>
  <si>
    <t>4+380.00</t>
  </si>
  <si>
    <t>4+400.00</t>
  </si>
  <si>
    <t>4+420.00</t>
  </si>
  <si>
    <t>4+440.00</t>
  </si>
  <si>
    <t>4+460.00</t>
  </si>
  <si>
    <t>4+480.00</t>
  </si>
  <si>
    <t>4+500.00</t>
  </si>
  <si>
    <t>4+520.00</t>
  </si>
  <si>
    <t>4+540.00</t>
  </si>
  <si>
    <t>4+560.00</t>
  </si>
  <si>
    <t>4+580.00</t>
  </si>
  <si>
    <t>4+600.00</t>
  </si>
  <si>
    <t>4+620.00</t>
  </si>
  <si>
    <t>4+640.00</t>
  </si>
  <si>
    <t>4+660.00</t>
  </si>
  <si>
    <t>4+680.00</t>
  </si>
  <si>
    <t>4+700.00</t>
  </si>
  <si>
    <t>4+720.00</t>
  </si>
  <si>
    <t>4+740.00</t>
  </si>
  <si>
    <t>4+760.00</t>
  </si>
  <si>
    <t>4+780.00</t>
  </si>
  <si>
    <t>4+800.00</t>
  </si>
  <si>
    <t>4+820.00</t>
  </si>
  <si>
    <t>4+832.87</t>
  </si>
  <si>
    <t>Nkairowuani Kiosk 2</t>
  </si>
  <si>
    <t>Item</t>
  </si>
  <si>
    <t>Units</t>
  </si>
  <si>
    <t xml:space="preserve">B.H Yield </t>
  </si>
  <si>
    <t>m³/Hr</t>
  </si>
  <si>
    <t>Population Targeted</t>
  </si>
  <si>
    <t>people</t>
  </si>
  <si>
    <t>Water demand per capita</t>
  </si>
  <si>
    <t>L/d/p</t>
  </si>
  <si>
    <t>Total Water Demand  per day</t>
  </si>
  <si>
    <t>Litres</t>
  </si>
  <si>
    <t>Reservoir capacity required (tank)</t>
  </si>
  <si>
    <t>m³</t>
  </si>
  <si>
    <t>Reservoir</t>
  </si>
  <si>
    <t>Unmet Demand</t>
  </si>
  <si>
    <t>Note:</t>
  </si>
  <si>
    <t>20 litres per capita per day should be assured to take care of basic hygiene needs and basic food hygiene (WHO)</t>
  </si>
  <si>
    <t xml:space="preserve">Assumption: </t>
  </si>
  <si>
    <t>1 day</t>
  </si>
  <si>
    <t>8 hrs</t>
  </si>
  <si>
    <t>Pump operational for10 hrs</t>
  </si>
  <si>
    <t>BOREHOLE DATA</t>
  </si>
  <si>
    <t>BH depth    (m)      =</t>
  </si>
  <si>
    <t>Max Disccharge</t>
  </si>
  <si>
    <t>Pump Operational Factor of Safety</t>
  </si>
  <si>
    <t xml:space="preserve">Pump level present  (m)      = </t>
  </si>
  <si>
    <t xml:space="preserve">Yield (m3/hr)      = </t>
  </si>
  <si>
    <t>HEAD  CALCULATIIONS</t>
  </si>
  <si>
    <t>Pump level</t>
  </si>
  <si>
    <t>Frictional Losses</t>
  </si>
  <si>
    <t>delivery head</t>
  </si>
  <si>
    <t>Tank height</t>
  </si>
  <si>
    <t>Residual head</t>
  </si>
  <si>
    <t>Total Head</t>
  </si>
  <si>
    <t>POWER REQUIREMENT</t>
  </si>
  <si>
    <t>H (m)</t>
  </si>
  <si>
    <t>Q (L/Sec)</t>
  </si>
  <si>
    <t>Constant</t>
  </si>
  <si>
    <t>Pump efficiency</t>
  </si>
  <si>
    <t>KW</t>
  </si>
  <si>
    <t>Add factor  safety</t>
  </si>
  <si>
    <t>KVA</t>
  </si>
  <si>
    <t>PUMP RECOMMENDATIONS</t>
  </si>
  <si>
    <t>Dayliff DS 5/60</t>
  </si>
  <si>
    <t>Power</t>
  </si>
  <si>
    <t>5.5 Kw</t>
  </si>
  <si>
    <t>Discharge</t>
  </si>
  <si>
    <t>m3/hr</t>
  </si>
  <si>
    <t>Head</t>
  </si>
  <si>
    <t>m</t>
  </si>
  <si>
    <t>Min Q</t>
  </si>
  <si>
    <t>Hmax</t>
  </si>
  <si>
    <t>Max Q</t>
  </si>
  <si>
    <t>Hmin</t>
  </si>
  <si>
    <t>Grundfos SP 5A - 75</t>
  </si>
  <si>
    <t>7.5 Kw</t>
  </si>
  <si>
    <t>Insert Alternative C</t>
  </si>
  <si>
    <t>NKAIRUWANI WATER PROJECT</t>
  </si>
  <si>
    <t>Contract No.:</t>
  </si>
  <si>
    <t>Soil Cover</t>
  </si>
  <si>
    <t>Assumption:</t>
  </si>
  <si>
    <t>Profile levels - end of line included</t>
  </si>
  <si>
    <t>Date:12.12.2021</t>
  </si>
  <si>
    <t>Pipe Details</t>
  </si>
  <si>
    <t>Nodes</t>
  </si>
  <si>
    <t>Northing(m)</t>
  </si>
  <si>
    <t>Easting(m)</t>
  </si>
  <si>
    <t>Elevation(m)</t>
  </si>
  <si>
    <t>Chainage</t>
  </si>
  <si>
    <t>Length 
(m)</t>
  </si>
  <si>
    <t>Orig. Ground Level</t>
  </si>
  <si>
    <t>Discharge
(m3/s)</t>
  </si>
  <si>
    <t>Internal 
diameter
(m)</t>
  </si>
  <si>
    <r>
      <t>Area
(m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</si>
  <si>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Velocity
(m/s)</t>
  </si>
  <si>
    <t>C</t>
  </si>
  <si>
    <t>HL</t>
  </si>
  <si>
    <t>Vf</t>
  </si>
  <si>
    <t>El Static</t>
  </si>
  <si>
    <t>EL</t>
  </si>
  <si>
    <t>HGL</t>
  </si>
  <si>
    <t>Slope 
(%)</t>
  </si>
  <si>
    <t>Pipe invert
(m)</t>
  </si>
  <si>
    <t>Depth of 
excavation
(m)</t>
  </si>
  <si>
    <t>Hp</t>
  </si>
  <si>
    <t>Hs</t>
  </si>
  <si>
    <r>
      <t>Off-take
(m</t>
    </r>
    <r>
      <rPr>
        <b/>
        <vertAlign val="superscript"/>
        <sz val="11"/>
        <color indexed="8"/>
        <rFont val="Calibri"/>
        <family val="2"/>
        <scheme val="minor"/>
      </rPr>
      <t>3</t>
    </r>
    <r>
      <rPr>
        <b/>
        <sz val="11"/>
        <color indexed="8"/>
        <rFont val="Calibri"/>
        <family val="2"/>
        <scheme val="minor"/>
      </rPr>
      <t>/s)</t>
    </r>
  </si>
  <si>
    <r>
      <t>Total flow
(m</t>
    </r>
    <r>
      <rPr>
        <b/>
        <vertAlign val="superscript"/>
        <sz val="11"/>
        <color indexed="8"/>
        <rFont val="Calibri"/>
        <family val="2"/>
        <scheme val="minor"/>
      </rPr>
      <t>3</t>
    </r>
    <r>
      <rPr>
        <b/>
        <sz val="11"/>
        <color indexed="8"/>
        <rFont val="Calibri"/>
        <family val="2"/>
        <scheme val="minor"/>
      </rPr>
      <t>/s)</t>
    </r>
  </si>
  <si>
    <t>Bends</t>
  </si>
  <si>
    <t>Losses due to bends</t>
  </si>
  <si>
    <t>Remarks</t>
  </si>
  <si>
    <t>External  Diameter (mm)</t>
  </si>
  <si>
    <t xml:space="preserve">Internal Diameter (mm) </t>
  </si>
  <si>
    <t>Wall Thickness (mm)</t>
  </si>
  <si>
    <t>Class</t>
  </si>
  <si>
    <t>Soil Type</t>
  </si>
  <si>
    <t>0+000</t>
  </si>
  <si>
    <t>PN 10.0</t>
  </si>
  <si>
    <t>0+020</t>
  </si>
  <si>
    <t>pipeline route</t>
  </si>
  <si>
    <t>0+040</t>
  </si>
  <si>
    <t>0+060</t>
  </si>
  <si>
    <t>church</t>
  </si>
  <si>
    <t>0+080</t>
  </si>
  <si>
    <t>0+100</t>
  </si>
  <si>
    <t>0+120</t>
  </si>
  <si>
    <t>0+140</t>
  </si>
  <si>
    <t>0+160</t>
  </si>
  <si>
    <t>0+180</t>
  </si>
  <si>
    <t>0+200</t>
  </si>
  <si>
    <t>house</t>
  </si>
  <si>
    <t>0+220</t>
  </si>
  <si>
    <t>0+240</t>
  </si>
  <si>
    <t>0+260</t>
  </si>
  <si>
    <t>Road CL</t>
  </si>
  <si>
    <t>0+280</t>
  </si>
  <si>
    <t>0+300</t>
  </si>
  <si>
    <t>0+320</t>
  </si>
  <si>
    <t>0+340</t>
  </si>
  <si>
    <t>0+360</t>
  </si>
  <si>
    <t>fence</t>
  </si>
  <si>
    <t>0+380</t>
  </si>
  <si>
    <t>0+400</t>
  </si>
  <si>
    <t>0+420</t>
  </si>
  <si>
    <t>0+440</t>
  </si>
  <si>
    <t>0+460</t>
  </si>
  <si>
    <t>0+480</t>
  </si>
  <si>
    <t>maize plant</t>
  </si>
  <si>
    <t>0+500</t>
  </si>
  <si>
    <t>0+520</t>
  </si>
  <si>
    <t>0+540</t>
  </si>
  <si>
    <t>0+560</t>
  </si>
  <si>
    <t>0+580</t>
  </si>
  <si>
    <t>maize plants</t>
  </si>
  <si>
    <t>0+600</t>
  </si>
  <si>
    <t>road</t>
  </si>
  <si>
    <t>0+620</t>
  </si>
  <si>
    <t>0+640</t>
  </si>
  <si>
    <t>0+660</t>
  </si>
  <si>
    <t>0+680</t>
  </si>
  <si>
    <t>0+700</t>
  </si>
  <si>
    <t>0+720</t>
  </si>
  <si>
    <t>0+740</t>
  </si>
  <si>
    <t>0+760</t>
  </si>
  <si>
    <t>0+780</t>
  </si>
  <si>
    <t>0+800</t>
  </si>
  <si>
    <t>0+820</t>
  </si>
  <si>
    <t>0+840</t>
  </si>
  <si>
    <t>0+860</t>
  </si>
  <si>
    <t>0+880</t>
  </si>
  <si>
    <t>0+900</t>
  </si>
  <si>
    <t>0+920</t>
  </si>
  <si>
    <t>NKAIRUWANI WATER SUPPLY PROJECT</t>
  </si>
  <si>
    <t>Date: 21.12.2021</t>
  </si>
  <si>
    <r>
      <t>Area
(m</t>
    </r>
    <r>
      <rPr>
        <b/>
        <vertAlign val="superscript"/>
        <sz val="12"/>
        <color indexed="8"/>
        <rFont val="Calibri"/>
        <family val="2"/>
        <scheme val="minor"/>
      </rPr>
      <t>2</t>
    </r>
    <r>
      <rPr>
        <b/>
        <sz val="12"/>
        <color indexed="8"/>
        <rFont val="Calibri"/>
        <family val="2"/>
        <scheme val="minor"/>
      </rPr>
      <t>)</t>
    </r>
  </si>
  <si>
    <r>
      <t>Off-take
(m</t>
    </r>
    <r>
      <rPr>
        <b/>
        <vertAlign val="superscript"/>
        <sz val="12"/>
        <color indexed="8"/>
        <rFont val="Calibri"/>
        <family val="2"/>
        <scheme val="minor"/>
      </rPr>
      <t>3</t>
    </r>
    <r>
      <rPr>
        <b/>
        <sz val="12"/>
        <color indexed="8"/>
        <rFont val="Calibri"/>
        <family val="2"/>
        <scheme val="minor"/>
      </rPr>
      <t>/s)</t>
    </r>
  </si>
  <si>
    <r>
      <t>Total flow
(m</t>
    </r>
    <r>
      <rPr>
        <b/>
        <vertAlign val="superscript"/>
        <sz val="12"/>
        <color indexed="8"/>
        <rFont val="Calibri"/>
        <family val="2"/>
        <scheme val="minor"/>
      </rPr>
      <t>3</t>
    </r>
    <r>
      <rPr>
        <b/>
        <sz val="12"/>
        <color indexed="8"/>
        <rFont val="Calibri"/>
        <family val="2"/>
        <scheme val="minor"/>
      </rPr>
      <t>/s)</t>
    </r>
  </si>
  <si>
    <t>tank site</t>
  </si>
  <si>
    <t>PN 10</t>
  </si>
  <si>
    <t>t-junction</t>
  </si>
  <si>
    <t>0+940</t>
  </si>
  <si>
    <t>0+960</t>
  </si>
  <si>
    <t>0+980</t>
  </si>
  <si>
    <t>0+1000</t>
  </si>
  <si>
    <t>0+1020</t>
  </si>
  <si>
    <t>PN 8</t>
  </si>
  <si>
    <t>0+1040</t>
  </si>
  <si>
    <t>0+1060</t>
  </si>
  <si>
    <t>0+1080</t>
  </si>
  <si>
    <t>0+1100</t>
  </si>
  <si>
    <t>0+1120</t>
  </si>
  <si>
    <t>0+1140</t>
  </si>
  <si>
    <t>0+1160</t>
  </si>
  <si>
    <t>0+1180</t>
  </si>
  <si>
    <t>0+1200</t>
  </si>
  <si>
    <t>0+1220</t>
  </si>
  <si>
    <t>0+1240</t>
  </si>
  <si>
    <t>0+1260</t>
  </si>
  <si>
    <t>0+1280</t>
  </si>
  <si>
    <t>0+1300</t>
  </si>
  <si>
    <t>0+1320</t>
  </si>
  <si>
    <t>0+1340</t>
  </si>
  <si>
    <t>0+1360</t>
  </si>
  <si>
    <t>0+1380</t>
  </si>
  <si>
    <t>0+1400</t>
  </si>
  <si>
    <t>0+1420</t>
  </si>
  <si>
    <t>0+1440</t>
  </si>
  <si>
    <t>0+1460</t>
  </si>
  <si>
    <t>0+1480</t>
  </si>
  <si>
    <t>0+1500</t>
  </si>
  <si>
    <t>0+1520</t>
  </si>
  <si>
    <t>0+1540</t>
  </si>
  <si>
    <t>0+1560</t>
  </si>
  <si>
    <t>pipeline route junction to school gate</t>
  </si>
  <si>
    <t>pipeline route saitoti quarry</t>
  </si>
  <si>
    <t>pipeline route corner ya ngombe</t>
  </si>
  <si>
    <t>Water Kiosk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</si>
</sst>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-* #,##0_-;\-* #,##0_-;_-* &quot;-&quot;??_-;_-@_-"/>
    <numFmt numFmtId="167" formatCode="0.0"/>
  </numFmts>
  <fonts count="37">
    <font>
      <sz val="12"/>
      <color theme="1"/>
      <name val="Georgia"/>
      <family val="2"/>
    </font>
    <font>
      <sz val="12"/>
      <color theme="1"/>
      <name val="Georg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sz val="7"/>
      <name val="Cambria"/>
      <family val="1"/>
    </font>
    <font>
      <b/>
      <sz val="7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2"/>
      <name val="Cambria"/>
      <family val="1"/>
    </font>
    <font>
      <sz val="12"/>
      <color theme="1"/>
      <name val="Cambria"/>
      <family val="1"/>
    </font>
    <font>
      <sz val="12"/>
      <name val="Georgi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205">
    <xf numFmtId="0" fontId="0" fillId="0" borderId="0" xfId="0"/>
    <xf numFmtId="2" fontId="8" fillId="2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0" xfId="0" applyFont="1"/>
    <xf numFmtId="0" fontId="8" fillId="2" borderId="0" xfId="0" applyFont="1" applyFill="1"/>
    <xf numFmtId="0" fontId="11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5" borderId="2" xfId="0" applyFont="1" applyFill="1" applyBorder="1" applyAlignment="1">
      <alignment horizontal="left" vertical="top"/>
    </xf>
    <xf numFmtId="166" fontId="12" fillId="0" borderId="2" xfId="4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6" fontId="12" fillId="0" borderId="0" xfId="4" applyNumberFormat="1" applyFont="1" applyAlignment="1">
      <alignment horizontal="left" vertical="top"/>
    </xf>
    <xf numFmtId="164" fontId="12" fillId="0" borderId="0" xfId="4" applyFont="1" applyAlignment="1">
      <alignment horizontal="left" vertical="top"/>
    </xf>
    <xf numFmtId="43" fontId="12" fillId="0" borderId="0" xfId="0" applyNumberFormat="1" applyFont="1" applyAlignment="1">
      <alignment horizontal="left" vertical="top"/>
    </xf>
    <xf numFmtId="0" fontId="13" fillId="0" borderId="0" xfId="0" applyFont="1"/>
    <xf numFmtId="0" fontId="15" fillId="8" borderId="14" xfId="0" applyFont="1" applyFill="1" applyBorder="1"/>
    <xf numFmtId="0" fontId="15" fillId="8" borderId="16" xfId="0" applyFont="1" applyFill="1" applyBorder="1"/>
    <xf numFmtId="0" fontId="15" fillId="8" borderId="18" xfId="0" applyFont="1" applyFill="1" applyBorder="1"/>
    <xf numFmtId="0" fontId="14" fillId="0" borderId="19" xfId="0" applyFont="1" applyBorder="1" applyAlignment="1">
      <alignment horizontal="right"/>
    </xf>
    <xf numFmtId="0" fontId="13" fillId="0" borderId="13" xfId="0" applyFont="1" applyBorder="1"/>
    <xf numFmtId="0" fontId="13" fillId="0" borderId="20" xfId="0" applyFont="1" applyBorder="1"/>
    <xf numFmtId="2" fontId="18" fillId="0" borderId="21" xfId="0" applyNumberFormat="1" applyFont="1" applyBorder="1"/>
    <xf numFmtId="0" fontId="13" fillId="0" borderId="15" xfId="0" applyFont="1" applyBorder="1"/>
    <xf numFmtId="0" fontId="13" fillId="0" borderId="2" xfId="0" applyFont="1" applyBorder="1"/>
    <xf numFmtId="2" fontId="18" fillId="0" borderId="22" xfId="0" applyNumberFormat="1" applyFont="1" applyBorder="1"/>
    <xf numFmtId="9" fontId="13" fillId="0" borderId="2" xfId="0" applyNumberFormat="1" applyFont="1" applyBorder="1"/>
    <xf numFmtId="0" fontId="18" fillId="0" borderId="22" xfId="0" applyFont="1" applyBorder="1"/>
    <xf numFmtId="165" fontId="20" fillId="0" borderId="22" xfId="0" applyNumberFormat="1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5" xfId="0" applyFont="1" applyBorder="1" applyAlignment="1">
      <alignment wrapText="1"/>
    </xf>
    <xf numFmtId="0" fontId="13" fillId="0" borderId="25" xfId="0" applyFont="1" applyBorder="1"/>
    <xf numFmtId="0" fontId="17" fillId="0" borderId="10" xfId="0" applyFont="1" applyBorder="1" applyAlignment="1">
      <alignment wrapText="1"/>
    </xf>
    <xf numFmtId="1" fontId="21" fillId="0" borderId="26" xfId="0" applyNumberFormat="1" applyFont="1" applyBorder="1"/>
    <xf numFmtId="2" fontId="16" fillId="0" borderId="27" xfId="0" applyNumberFormat="1" applyFont="1" applyBorder="1"/>
    <xf numFmtId="0" fontId="16" fillId="0" borderId="27" xfId="0" applyFont="1" applyBorder="1"/>
    <xf numFmtId="0" fontId="16" fillId="0" borderId="12" xfId="0" applyFont="1" applyBorder="1"/>
    <xf numFmtId="2" fontId="16" fillId="0" borderId="28" xfId="0" applyNumberFormat="1" applyFont="1" applyBorder="1"/>
    <xf numFmtId="0" fontId="13" fillId="0" borderId="24" xfId="0" applyFont="1" applyBorder="1"/>
    <xf numFmtId="0" fontId="13" fillId="0" borderId="29" xfId="0" applyFont="1" applyBorder="1"/>
    <xf numFmtId="0" fontId="22" fillId="0" borderId="25" xfId="0" applyFont="1" applyBorder="1"/>
    <xf numFmtId="2" fontId="22" fillId="0" borderId="25" xfId="0" applyNumberFormat="1" applyFont="1" applyBorder="1"/>
    <xf numFmtId="0" fontId="19" fillId="0" borderId="30" xfId="0" applyFont="1" applyBorder="1"/>
    <xf numFmtId="0" fontId="22" fillId="0" borderId="24" xfId="0" applyFont="1" applyBorder="1"/>
    <xf numFmtId="0" fontId="3" fillId="3" borderId="2" xfId="2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 wrapText="1"/>
    </xf>
    <xf numFmtId="1" fontId="24" fillId="2" borderId="0" xfId="2" applyNumberFormat="1" applyFont="1" applyFill="1"/>
    <xf numFmtId="3" fontId="24" fillId="2" borderId="0" xfId="2" applyNumberFormat="1" applyFont="1" applyFill="1"/>
    <xf numFmtId="0" fontId="25" fillId="2" borderId="0" xfId="2" applyFont="1" applyFill="1" applyAlignment="1">
      <alignment horizontal="center"/>
    </xf>
    <xf numFmtId="0" fontId="25" fillId="2" borderId="0" xfId="2" applyFont="1" applyFill="1"/>
    <xf numFmtId="3" fontId="24" fillId="7" borderId="7" xfId="2" applyNumberFormat="1" applyFont="1" applyFill="1" applyBorder="1"/>
    <xf numFmtId="0" fontId="26" fillId="7" borderId="7" xfId="2" applyFont="1" applyFill="1" applyBorder="1" applyAlignment="1">
      <alignment horizontal="center"/>
    </xf>
    <xf numFmtId="1" fontId="25" fillId="2" borderId="0" xfId="2" applyNumberFormat="1" applyFont="1" applyFill="1"/>
    <xf numFmtId="9" fontId="24" fillId="2" borderId="0" xfId="1" applyFont="1" applyFill="1" applyBorder="1" applyAlignment="1"/>
    <xf numFmtId="0" fontId="24" fillId="2" borderId="0" xfId="2" applyFont="1" applyFill="1" applyAlignment="1">
      <alignment horizontal="center"/>
    </xf>
    <xf numFmtId="0" fontId="25" fillId="2" borderId="0" xfId="2" applyFont="1" applyFill="1" applyAlignment="1">
      <alignment horizontal="left"/>
    </xf>
    <xf numFmtId="0" fontId="24" fillId="2" borderId="0" xfId="2" applyFont="1" applyFill="1"/>
    <xf numFmtId="0" fontId="26" fillId="2" borderId="0" xfId="2" applyFont="1" applyFill="1"/>
    <xf numFmtId="0" fontId="26" fillId="2" borderId="0" xfId="2" applyFont="1" applyFill="1" applyAlignment="1">
      <alignment horizontal="center"/>
    </xf>
    <xf numFmtId="0" fontId="26" fillId="2" borderId="0" xfId="2" applyFont="1" applyFill="1" applyAlignment="1">
      <alignment horizontal="left"/>
    </xf>
    <xf numFmtId="0" fontId="25" fillId="7" borderId="7" xfId="2" applyFont="1" applyFill="1" applyBorder="1" applyAlignment="1">
      <alignment horizontal="center"/>
    </xf>
    <xf numFmtId="1" fontId="25" fillId="7" borderId="7" xfId="2" applyNumberFormat="1" applyFont="1" applyFill="1" applyBorder="1" applyAlignment="1">
      <alignment horizontal="center"/>
    </xf>
    <xf numFmtId="0" fontId="24" fillId="3" borderId="0" xfId="2" applyFont="1" applyFill="1" applyAlignment="1">
      <alignment horizontal="center" wrapText="1"/>
    </xf>
    <xf numFmtId="0" fontId="24" fillId="3" borderId="1" xfId="2" applyFont="1" applyFill="1" applyBorder="1"/>
    <xf numFmtId="0" fontId="24" fillId="3" borderId="1" xfId="2" applyFont="1" applyFill="1" applyBorder="1" applyAlignment="1">
      <alignment horizontal="center"/>
    </xf>
    <xf numFmtId="0" fontId="26" fillId="3" borderId="2" xfId="2" applyFont="1" applyFill="1" applyBorder="1" applyAlignment="1">
      <alignment horizontal="center" wrapText="1"/>
    </xf>
    <xf numFmtId="0" fontId="26" fillId="3" borderId="2" xfId="2" applyFont="1" applyFill="1" applyBorder="1" applyAlignment="1">
      <alignment horizontal="center"/>
    </xf>
    <xf numFmtId="9" fontId="25" fillId="3" borderId="2" xfId="1" applyFont="1" applyFill="1" applyBorder="1" applyAlignment="1">
      <alignment horizontal="center" wrapText="1"/>
    </xf>
    <xf numFmtId="0" fontId="26" fillId="3" borderId="3" xfId="2" applyFont="1" applyFill="1" applyBorder="1" applyAlignment="1">
      <alignment horizontal="center" wrapText="1"/>
    </xf>
    <xf numFmtId="0" fontId="24" fillId="3" borderId="3" xfId="2" applyFont="1" applyFill="1" applyBorder="1" applyAlignment="1">
      <alignment horizontal="center"/>
    </xf>
    <xf numFmtId="0" fontId="24" fillId="3" borderId="4" xfId="2" applyFont="1" applyFill="1" applyBorder="1" applyAlignment="1">
      <alignment horizontal="center" wrapText="1"/>
    </xf>
    <xf numFmtId="0" fontId="24" fillId="3" borderId="5" xfId="2" applyFont="1" applyFill="1" applyBorder="1" applyAlignment="1">
      <alignment horizontal="center"/>
    </xf>
    <xf numFmtId="0" fontId="24" fillId="3" borderId="0" xfId="2" applyFont="1" applyFill="1" applyAlignment="1">
      <alignment horizontal="center"/>
    </xf>
    <xf numFmtId="0" fontId="25" fillId="2" borderId="2" xfId="2" applyFont="1" applyFill="1" applyBorder="1"/>
    <xf numFmtId="1" fontId="25" fillId="2" borderId="2" xfId="2" applyNumberFormat="1" applyFont="1" applyFill="1" applyBorder="1" applyAlignment="1">
      <alignment horizontal="center"/>
    </xf>
    <xf numFmtId="0" fontId="25" fillId="2" borderId="2" xfId="2" applyFont="1" applyFill="1" applyBorder="1" applyAlignment="1">
      <alignment horizontal="center"/>
    </xf>
    <xf numFmtId="2" fontId="25" fillId="2" borderId="2" xfId="2" applyNumberFormat="1" applyFont="1" applyFill="1" applyBorder="1" applyAlignment="1">
      <alignment horizontal="center"/>
    </xf>
    <xf numFmtId="9" fontId="25" fillId="2" borderId="2" xfId="1" applyFont="1" applyFill="1" applyBorder="1" applyAlignment="1">
      <alignment horizontal="center"/>
    </xf>
    <xf numFmtId="0" fontId="25" fillId="2" borderId="3" xfId="2" applyFont="1" applyFill="1" applyBorder="1"/>
    <xf numFmtId="0" fontId="25" fillId="2" borderId="3" xfId="2" applyFont="1" applyFill="1" applyBorder="1" applyAlignment="1">
      <alignment horizontal="center"/>
    </xf>
    <xf numFmtId="0" fontId="25" fillId="2" borderId="6" xfId="2" applyFont="1" applyFill="1" applyBorder="1" applyAlignment="1">
      <alignment horizontal="center"/>
    </xf>
    <xf numFmtId="1" fontId="30" fillId="0" borderId="2" xfId="0" applyNumberFormat="1" applyFont="1" applyBorder="1"/>
    <xf numFmtId="0" fontId="25" fillId="6" borderId="0" xfId="2" applyFont="1" applyFill="1"/>
    <xf numFmtId="0" fontId="25" fillId="4" borderId="0" xfId="2" applyFont="1" applyFill="1"/>
    <xf numFmtId="1" fontId="25" fillId="2" borderId="0" xfId="2" applyNumberFormat="1" applyFont="1" applyFill="1" applyAlignment="1">
      <alignment horizontal="center"/>
    </xf>
    <xf numFmtId="9" fontId="25" fillId="2" borderId="0" xfId="1" applyFont="1" applyFill="1" applyAlignment="1">
      <alignment horizontal="center"/>
    </xf>
    <xf numFmtId="3" fontId="25" fillId="2" borderId="0" xfId="2" applyNumberFormat="1" applyFont="1" applyFill="1"/>
    <xf numFmtId="165" fontId="25" fillId="7" borderId="7" xfId="2" applyNumberFormat="1" applyFont="1" applyFill="1" applyBorder="1" applyAlignment="1">
      <alignment horizontal="center"/>
    </xf>
    <xf numFmtId="2" fontId="25" fillId="7" borderId="7" xfId="2" applyNumberFormat="1" applyFont="1" applyFill="1" applyBorder="1" applyAlignment="1">
      <alignment horizontal="center"/>
    </xf>
    <xf numFmtId="165" fontId="24" fillId="3" borderId="1" xfId="2" applyNumberFormat="1" applyFont="1" applyFill="1" applyBorder="1" applyAlignment="1">
      <alignment horizontal="center"/>
    </xf>
    <xf numFmtId="2" fontId="24" fillId="3" borderId="1" xfId="2" applyNumberFormat="1" applyFont="1" applyFill="1" applyBorder="1" applyAlignment="1">
      <alignment horizontal="center"/>
    </xf>
    <xf numFmtId="0" fontId="24" fillId="3" borderId="2" xfId="2" applyFont="1" applyFill="1" applyBorder="1" applyAlignment="1">
      <alignment horizontal="center" wrapText="1"/>
    </xf>
    <xf numFmtId="0" fontId="30" fillId="0" borderId="2" xfId="0" applyFont="1" applyBorder="1"/>
    <xf numFmtId="3" fontId="25" fillId="2" borderId="2" xfId="2" applyNumberFormat="1" applyFont="1" applyFill="1" applyBorder="1" applyAlignment="1">
      <alignment horizontal="center"/>
    </xf>
    <xf numFmtId="165" fontId="25" fillId="2" borderId="0" xfId="2" applyNumberFormat="1" applyFont="1" applyFill="1" applyAlignment="1">
      <alignment horizontal="center"/>
    </xf>
    <xf numFmtId="2" fontId="25" fillId="2" borderId="0" xfId="2" applyNumberFormat="1" applyFont="1" applyFill="1" applyAlignment="1">
      <alignment horizontal="center"/>
    </xf>
    <xf numFmtId="3" fontId="25" fillId="2" borderId="0" xfId="2" applyNumberFormat="1" applyFont="1" applyFill="1" applyAlignment="1">
      <alignment horizontal="center"/>
    </xf>
    <xf numFmtId="9" fontId="25" fillId="2" borderId="0" xfId="1" applyFont="1" applyFill="1" applyBorder="1" applyAlignment="1">
      <alignment horizontal="center"/>
    </xf>
    <xf numFmtId="0" fontId="8" fillId="2" borderId="0" xfId="3" applyFont="1" applyFill="1" applyAlignment="1">
      <alignment horizontal="center"/>
    </xf>
    <xf numFmtId="0" fontId="25" fillId="2" borderId="0" xfId="2" applyFont="1" applyFill="1" applyAlignment="1">
      <alignment wrapText="1"/>
    </xf>
    <xf numFmtId="2" fontId="1" fillId="0" borderId="2" xfId="0" applyNumberFormat="1" applyFont="1" applyBorder="1"/>
    <xf numFmtId="167" fontId="25" fillId="2" borderId="2" xfId="2" applyNumberFormat="1" applyFont="1" applyFill="1" applyBorder="1" applyAlignment="1">
      <alignment horizontal="center"/>
    </xf>
    <xf numFmtId="3" fontId="24" fillId="3" borderId="2" xfId="2" applyNumberFormat="1" applyFont="1" applyFill="1" applyBorder="1" applyAlignment="1">
      <alignment horizontal="center"/>
    </xf>
    <xf numFmtId="4" fontId="24" fillId="2" borderId="0" xfId="2" applyNumberFormat="1" applyFont="1" applyFill="1"/>
    <xf numFmtId="4" fontId="24" fillId="3" borderId="2" xfId="2" applyNumberFormat="1" applyFont="1" applyFill="1" applyBorder="1" applyAlignment="1">
      <alignment horizontal="center" wrapText="1"/>
    </xf>
    <xf numFmtId="4" fontId="1" fillId="0" borderId="2" xfId="0" applyNumberFormat="1" applyFont="1" applyBorder="1"/>
    <xf numFmtId="4" fontId="25" fillId="2" borderId="0" xfId="2" applyNumberFormat="1" applyFont="1" applyFill="1" applyAlignment="1">
      <alignment horizontal="center"/>
    </xf>
    <xf numFmtId="4" fontId="25" fillId="2" borderId="0" xfId="2" applyNumberFormat="1" applyFont="1" applyFill="1"/>
    <xf numFmtId="0" fontId="25" fillId="0" borderId="2" xfId="2" applyFont="1" applyBorder="1" applyAlignment="1">
      <alignment horizontal="center"/>
    </xf>
    <xf numFmtId="2" fontId="25" fillId="0" borderId="2" xfId="2" applyNumberFormat="1" applyFont="1" applyBorder="1" applyAlignment="1">
      <alignment horizontal="center"/>
    </xf>
    <xf numFmtId="9" fontId="25" fillId="0" borderId="2" xfId="1" applyFont="1" applyFill="1" applyBorder="1" applyAlignment="1">
      <alignment horizontal="center"/>
    </xf>
    <xf numFmtId="0" fontId="25" fillId="0" borderId="2" xfId="2" applyFont="1" applyBorder="1"/>
    <xf numFmtId="0" fontId="25" fillId="0" borderId="3" xfId="2" applyFont="1" applyBorder="1"/>
    <xf numFmtId="0" fontId="25" fillId="0" borderId="3" xfId="2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1" fontId="25" fillId="0" borderId="2" xfId="2" applyNumberFormat="1" applyFont="1" applyBorder="1" applyAlignment="1">
      <alignment horizontal="center"/>
    </xf>
    <xf numFmtId="0" fontId="25" fillId="0" borderId="6" xfId="2" applyFont="1" applyBorder="1" applyAlignment="1">
      <alignment horizontal="center"/>
    </xf>
    <xf numFmtId="0" fontId="25" fillId="0" borderId="0" xfId="2" applyFont="1" applyAlignment="1">
      <alignment horizontal="center"/>
    </xf>
    <xf numFmtId="0" fontId="25" fillId="0" borderId="0" xfId="2" applyFont="1"/>
    <xf numFmtId="2" fontId="29" fillId="0" borderId="2" xfId="2" applyNumberFormat="1" applyFont="1" applyBorder="1" applyAlignment="1">
      <alignment horizontal="center"/>
    </xf>
    <xf numFmtId="166" fontId="12" fillId="0" borderId="2" xfId="4" applyNumberFormat="1" applyFont="1" applyFill="1" applyBorder="1" applyAlignment="1">
      <alignment horizontal="left" vertical="top"/>
    </xf>
    <xf numFmtId="1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1" fontId="29" fillId="0" borderId="2" xfId="0" applyNumberFormat="1" applyFont="1" applyBorder="1"/>
    <xf numFmtId="1" fontId="25" fillId="0" borderId="2" xfId="0" applyNumberFormat="1" applyFont="1" applyBorder="1"/>
    <xf numFmtId="167" fontId="25" fillId="0" borderId="2" xfId="2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2" fontId="25" fillId="2" borderId="2" xfId="0" applyNumberFormat="1" applyFont="1" applyFill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0" fontId="25" fillId="0" borderId="3" xfId="0" applyFont="1" applyBorder="1"/>
    <xf numFmtId="2" fontId="25" fillId="0" borderId="2" xfId="0" applyNumberFormat="1" applyFont="1" applyBorder="1" applyAlignment="1">
      <alignment horizontal="center" vertical="center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/>
    </xf>
    <xf numFmtId="1" fontId="4" fillId="3" borderId="1" xfId="2" applyNumberFormat="1" applyFont="1" applyFill="1" applyBorder="1" applyAlignment="1">
      <alignment horizontal="center"/>
    </xf>
    <xf numFmtId="2" fontId="4" fillId="3" borderId="1" xfId="2" applyNumberFormat="1" applyFont="1" applyFill="1" applyBorder="1" applyAlignment="1">
      <alignment horizontal="center"/>
    </xf>
    <xf numFmtId="1" fontId="4" fillId="3" borderId="2" xfId="2" applyNumberFormat="1" applyFont="1" applyFill="1" applyBorder="1" applyAlignment="1">
      <alignment horizontal="center"/>
    </xf>
    <xf numFmtId="1" fontId="4" fillId="3" borderId="2" xfId="2" applyNumberFormat="1" applyFont="1" applyFill="1" applyBorder="1" applyAlignment="1">
      <alignment horizontal="center" wrapText="1"/>
    </xf>
    <xf numFmtId="9" fontId="31" fillId="3" borderId="2" xfId="1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31" fillId="2" borderId="0" xfId="2" applyFont="1" applyFill="1"/>
    <xf numFmtId="165" fontId="25" fillId="2" borderId="0" xfId="2" applyNumberFormat="1" applyFont="1" applyFill="1"/>
    <xf numFmtId="0" fontId="32" fillId="0" borderId="34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 wrapText="1"/>
    </xf>
    <xf numFmtId="165" fontId="33" fillId="0" borderId="34" xfId="0" applyNumberFormat="1" applyFont="1" applyBorder="1" applyAlignment="1">
      <alignment horizontal="left" vertical="center" wrapText="1"/>
    </xf>
    <xf numFmtId="1" fontId="25" fillId="2" borderId="2" xfId="2" applyNumberFormat="1" applyFont="1" applyFill="1" applyBorder="1"/>
    <xf numFmtId="1" fontId="24" fillId="3" borderId="1" xfId="2" applyNumberFormat="1" applyFont="1" applyFill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0" fontId="34" fillId="8" borderId="13" xfId="0" applyFont="1" applyFill="1" applyBorder="1"/>
    <xf numFmtId="0" fontId="34" fillId="8" borderId="15" xfId="0" applyFont="1" applyFill="1" applyBorder="1"/>
    <xf numFmtId="0" fontId="34" fillId="8" borderId="17" xfId="0" applyFont="1" applyFill="1" applyBorder="1"/>
    <xf numFmtId="9" fontId="14" fillId="0" borderId="28" xfId="0" applyNumberFormat="1" applyFont="1" applyBorder="1"/>
    <xf numFmtId="0" fontId="26" fillId="5" borderId="1" xfId="0" applyFont="1" applyFill="1" applyBorder="1"/>
    <xf numFmtId="0" fontId="26" fillId="5" borderId="2" xfId="0" applyFont="1" applyFill="1" applyBorder="1"/>
    <xf numFmtId="0" fontId="26" fillId="8" borderId="2" xfId="0" applyFont="1" applyFill="1" applyBorder="1"/>
    <xf numFmtId="0" fontId="26" fillId="9" borderId="2" xfId="0" applyFont="1" applyFill="1" applyBorder="1"/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36" fillId="0" borderId="2" xfId="0" applyFont="1" applyBorder="1" applyAlignment="1">
      <alignment wrapText="1"/>
    </xf>
    <xf numFmtId="166" fontId="11" fillId="4" borderId="3" xfId="4" applyNumberFormat="1" applyFont="1" applyFill="1" applyBorder="1" applyAlignment="1">
      <alignment horizontal="center" vertical="top"/>
    </xf>
    <xf numFmtId="166" fontId="11" fillId="4" borderId="11" xfId="4" applyNumberFormat="1" applyFont="1" applyFill="1" applyBorder="1" applyAlignment="1">
      <alignment horizontal="center" vertical="top"/>
    </xf>
    <xf numFmtId="0" fontId="8" fillId="10" borderId="3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29" fillId="10" borderId="3" xfId="0" applyFont="1" applyFill="1" applyBorder="1" applyAlignment="1">
      <alignment horizontal="center"/>
    </xf>
    <xf numFmtId="0" fontId="29" fillId="10" borderId="23" xfId="0" applyFont="1" applyFill="1" applyBorder="1" applyAlignment="1">
      <alignment horizontal="center"/>
    </xf>
    <xf numFmtId="0" fontId="29" fillId="10" borderId="11" xfId="0" applyFont="1" applyFill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3" fontId="24" fillId="7" borderId="8" xfId="2" applyNumberFormat="1" applyFont="1" applyFill="1" applyBorder="1" applyAlignment="1">
      <alignment horizontal="left" vertical="top" wrapText="1"/>
    </xf>
    <xf numFmtId="3" fontId="24" fillId="7" borderId="9" xfId="2" applyNumberFormat="1" applyFont="1" applyFill="1" applyBorder="1" applyAlignment="1">
      <alignment horizontal="left" vertical="top" wrapText="1"/>
    </xf>
    <xf numFmtId="3" fontId="24" fillId="7" borderId="10" xfId="2" applyNumberFormat="1" applyFont="1" applyFill="1" applyBorder="1" applyAlignment="1">
      <alignment horizontal="left" vertical="top" wrapText="1"/>
    </xf>
    <xf numFmtId="165" fontId="26" fillId="7" borderId="8" xfId="2" applyNumberFormat="1" applyFont="1" applyFill="1" applyBorder="1" applyAlignment="1">
      <alignment horizontal="center"/>
    </xf>
    <xf numFmtId="165" fontId="26" fillId="7" borderId="9" xfId="2" applyNumberFormat="1" applyFont="1" applyFill="1" applyBorder="1" applyAlignment="1">
      <alignment horizontal="center"/>
    </xf>
    <xf numFmtId="165" fontId="26" fillId="7" borderId="10" xfId="2" applyNumberFormat="1" applyFont="1" applyFill="1" applyBorder="1" applyAlignment="1">
      <alignment horizontal="center"/>
    </xf>
    <xf numFmtId="3" fontId="24" fillId="7" borderId="8" xfId="2" applyNumberFormat="1" applyFont="1" applyFill="1" applyBorder="1" applyAlignment="1">
      <alignment horizontal="left" vertical="top"/>
    </xf>
    <xf numFmtId="3" fontId="24" fillId="7" borderId="9" xfId="2" applyNumberFormat="1" applyFont="1" applyFill="1" applyBorder="1" applyAlignment="1">
      <alignment horizontal="left" vertical="top"/>
    </xf>
    <xf numFmtId="3" fontId="24" fillId="7" borderId="10" xfId="2" applyNumberFormat="1" applyFont="1" applyFill="1" applyBorder="1" applyAlignment="1">
      <alignment horizontal="left" vertical="top"/>
    </xf>
    <xf numFmtId="0" fontId="24" fillId="3" borderId="31" xfId="2" applyFont="1" applyFill="1" applyBorder="1" applyAlignment="1">
      <alignment horizontal="center" wrapText="1"/>
    </xf>
    <xf numFmtId="0" fontId="24" fillId="3" borderId="32" xfId="2" applyFont="1" applyFill="1" applyBorder="1" applyAlignment="1">
      <alignment horizontal="center" wrapText="1"/>
    </xf>
    <xf numFmtId="0" fontId="24" fillId="3" borderId="33" xfId="2" applyFont="1" applyFill="1" applyBorder="1" applyAlignment="1">
      <alignment horizontal="center" wrapText="1"/>
    </xf>
  </cellXfs>
  <cellStyles count="11">
    <cellStyle name="Comma" xfId="4" builtinId="3"/>
    <cellStyle name="Comma 2 11" xfId="8" xr:uid="{00000000-0005-0000-0000-000001000000}"/>
    <cellStyle name="Comma 3 4" xfId="10" xr:uid="{00000000-0005-0000-0000-000002000000}"/>
    <cellStyle name="Normal" xfId="0" builtinId="0"/>
    <cellStyle name="Normal 2 10" xfId="3" xr:uid="{00000000-0005-0000-0000-000004000000}"/>
    <cellStyle name="Normal 2 11" xfId="7" xr:uid="{00000000-0005-0000-0000-000005000000}"/>
    <cellStyle name="Normal 2 2" xfId="9" xr:uid="{00000000-0005-0000-0000-000006000000}"/>
    <cellStyle name="Normal 25" xfId="2" xr:uid="{00000000-0005-0000-0000-000007000000}"/>
    <cellStyle name="Normal 26" xfId="5" xr:uid="{00000000-0005-0000-0000-000008000000}"/>
    <cellStyle name="Normal 3 4" xfId="6" xr:uid="{00000000-0005-0000-0000-000009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401042</xdr:colOff>
      <xdr:row>19</xdr:row>
      <xdr:rowOff>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0" y="190500"/>
          <a:ext cx="7106642" cy="3429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Henry\Sinohydro+Machiri%20Priced%20BQs\BUNGOMA\BUNGOMA%20TREATMENT%20WORKS%20(BQ%20B1-B1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s\6.%20K00013\IRRIGATION%20AND%20DRAINAGE%20CD%20FINAL%20COMPILATION\3.%20SAMPLE%20DESIGN%20AREAS\1.%20IRRIGATION\2.%20UH%20-%209\1.%20Canal%20Hydraulic%20Calculations%20and%20Autolisp%20Data\Canal%20Design%20Sheet%20UH%20-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WEA%20UH-9%20CANALS%20DESIGN\Canal%20Design%20Sheet%20Ogada%20UH-9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Mwamasaburi\Quotes\Bungoma\Moses%20Wetangula\KITI_Omar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s\7.%20K0291\0291%20-%20%20Ngono%20Field%20Studies%20(DVD)\5.%20Design%20Elements\LV%20Water%20Balance\Mass%20Balance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Sarah\AppData\Local\Temp\Works\6.%20K00013\IRRIGATION%20AND%20DRAINAGE%20CD%20FINAL%20COMPILATION\3.%20SAMPLE%20DESIGN%20AREAS\1.%20IRRIGATION\2.%20UH%20-%209\1.%20Canal%20Hydraulic%20Calculations%20and%20Autolisp%20Data\Canal%20Design%20Sheet%20UH%20-9.xlsx?D5E7572A" TargetMode="External"/><Relationship Id="rId1" Type="http://schemas.openxmlformats.org/officeDocument/2006/relationships/externalLinkPath" Target="file:///\\D5E7572A\Canal%20Design%20Sheet%20UH%20-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Henry\Sinohydro+Machiri%20Priced%20BQs\BUNGOMA\BUNGOMA%20TREATMENT%20WORKS%20(BQ%20B1-B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Documents%20and%20Settings\All%20Users\Documents\Henry\Sinohydro+Machiri%20Priced%20BQs\BUNGOMA\BUNGOMA%20TREATMENT%20WORKS%20(BQ%20B1-B15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sie\d\Documents%20and%20Settings\Administrator\My%20Documents\Tertiary%20consult%20-%20Igip\Nyahururu%20%20Water%20System\Drawings\Meso\BOQs\CESMM%20Compliant\Henry\Sinohydro+Machiri%20Priced%20BQs\BUNGOMA\BUNGOMA%20TREATMENT%20WORKS%20(BQ%20B1-B15).xls?31871027" TargetMode="External"/><Relationship Id="rId1" Type="http://schemas.openxmlformats.org/officeDocument/2006/relationships/externalLinkPath" Target="file:///\\31871027\BUNGOMA%20TREATMENT%20WORKS%20(BQ%20B1-B1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On-going%20Jobs\Nzoia\NZOIA\PHASE%20I\Tendering%20Stage\Tender%20Documents\Sinohydro+Machiri%20Priced%20BQs\WEBUYE\WEBUYE%20REHABILITATION%20BO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Users\User\Desktop\gilbert\Nzoia%20Ph%201%20Tender%20Docs\Volume%20I\Volume%20II\Sinohydro+Machiri%20Priced%20BQs\KITALE\KITALE%20BOQs%20-%20Rehabilitation%20Wor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Users\User\Desktop\gilbert\Nzoia%20Ph%201%20Tender%20Docs\Volume%20I\Volume%20II\Sinohydro+Machiri%20Priced%20BQs\BUNGOMA\BUNGOMA%20REHABILITATION%20WORKS%20(BQ%20BR1-BR1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1\Gauff-Nairobi\Water\Documents\Zambia\Northwest%20Province\Bills\All%20Works%20BoQ\Solwezi\BUILDINGS%20BILL(R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s\7.%20K0291\0291%20-%20%20Ngono%20Field%20Studies%20(DVD)\5.%20Design%20Elements\LV%20Water%20Balance\Mas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nal Design Sheet"/>
      <sheetName val="STRUCTURES SUMMARY"/>
      <sheetName val="Irrigation Canals Details"/>
      <sheetName val="Curverture"/>
      <sheetName val="Irrigation Flow Diagram"/>
      <sheetName val="Sheet2"/>
      <sheetName val="Design Sheet-Kodama"/>
      <sheetName val="Water Requirement-UH9"/>
      <sheetName val="Ground levels UH9"/>
      <sheetName val="DESIGN SHEET MF-UH-9"/>
      <sheetName val="DESIGN SHEET SMF-UH-9-1"/>
      <sheetName val="DESIGN SHEET F-UH-9-1-1"/>
      <sheetName val="DESIGN SHEET SMF-UH-9-2"/>
      <sheetName val="DESIGN SHEET F-UH-9-2-1"/>
      <sheetName val="DESIGN SHEET F-UH-9-2-2"/>
      <sheetName val="DESIGN SHEET F-UH-9-2-3"/>
      <sheetName val="DESIGN SHEET SMF-UH-9-3"/>
      <sheetName val="DESIGN SHEET SMF-UH-9-4"/>
      <sheetName val="DESIGN SHEET F-UH-9-4-1"/>
      <sheetName val="DESIGN SHEET F-UH-9-4-2"/>
      <sheetName val="DESIGN SHEET F-UH-9-4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nal Design Sheet"/>
      <sheetName val="Irrigation Canals Details"/>
      <sheetName val="Curverture"/>
      <sheetName val="Irrigation Flow Diagram"/>
      <sheetName val="Sheet2"/>
      <sheetName val="Design Sheet-Kodama"/>
      <sheetName val="DESIGN SHEET MF-UH-9"/>
      <sheetName val="DESIGN SHEET MF-UH-9-1"/>
      <sheetName val="DESIGN SHEET MF-UH-9-1-1"/>
      <sheetName val="DESIGN SHEET MF-UH-9-2"/>
      <sheetName val="DESIGN SHEET MF-UH-9-2-2"/>
      <sheetName val="DESIGN SHEET MF-UH-9-2-3"/>
      <sheetName val="DESIGN SHEET MF-UH-9-3"/>
      <sheetName val="DESIGN SHEET MF-UH-9-4"/>
      <sheetName val="DESIGN SHEET MF-UH-9-4-1"/>
      <sheetName val="DESIGN SHEET MF-UH-9-4-2"/>
      <sheetName val="DESIGN SHEET MF-UH-9-4-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Customize Your Invoice"/>
      <sheetName val="Invoice"/>
      <sheetName val="BoQ"/>
      <sheetName val="BoQ (2)"/>
      <sheetName val="Macros"/>
      <sheetName val="ATW"/>
      <sheetName val="Lock"/>
      <sheetName val="Intl Data Table"/>
      <sheetName val="TemplateInformatio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Yearly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nal Design Sheet"/>
      <sheetName val="STRUCTURES SUMMARY"/>
      <sheetName val="Irrigation Canals Details"/>
      <sheetName val="Curverture"/>
      <sheetName val="Irrigation Flow Diagram"/>
      <sheetName val="Sheet2"/>
      <sheetName val="Design Sheet-Kodama"/>
      <sheetName val="Water Requirement-UH9"/>
      <sheetName val="Ground levels UH9"/>
      <sheetName val="DESIGN SHEET MF-UH-9"/>
      <sheetName val="DESIGN SHEET SMF-UH-9-1"/>
      <sheetName val="DESIGN SHEET F-UH-9-1-1"/>
      <sheetName val="DESIGN SHEET SMF-UH-9-2"/>
      <sheetName val="DESIGN SHEET F-UH-9-2-1"/>
      <sheetName val="DESIGN SHEET F-UH-9-2-2"/>
      <sheetName val="DESIGN SHEET F-UH-9-2-3"/>
      <sheetName val="DESIGN SHEET SMF-UH-9-3"/>
      <sheetName val="DESIGN SHEET SMF-UH-9-4"/>
      <sheetName val="DESIGN SHEET F-UH-9-4-1"/>
      <sheetName val="DESIGN SHEET F-UH-9-4-2"/>
      <sheetName val="DESIGN SHEET F-UH-9-4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WR1 -BOQ"/>
      <sheetName val="Collection Sheet-WR1"/>
      <sheetName val="WR2 - BOQ"/>
      <sheetName val="Collection Sheet- WR2"/>
      <sheetName val="WR3-BOQ"/>
      <sheetName val="Collection Sheet-WR3"/>
      <sheetName val="WR4 - BOQ"/>
      <sheetName val="Collection Sheet - WR4"/>
      <sheetName val="WR5 - BOQ"/>
      <sheetName val="Collection Sheet - WR5"/>
      <sheetName val="WR6 - BOQ"/>
      <sheetName val="Collection Sheet - WR6"/>
      <sheetName val="WR7 - BOQ"/>
      <sheetName val="COLLECTION SHEET- WR7"/>
      <sheetName val="WR8 - BOQ"/>
      <sheetName val="Collection Sheet - WR8"/>
      <sheetName val="WR9 - BOQ"/>
      <sheetName val="Collection Sheet - WR9"/>
      <sheetName val="WR10 - BOQ"/>
      <sheetName val="Collection Sheet - WR 10"/>
      <sheetName val="BILL NO WDI"/>
      <sheetName val="COLLEC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KR1"/>
      <sheetName val="Collection Sheet(KR1)"/>
      <sheetName val="Bill No. KR2"/>
      <sheetName val="Collection Sheet (KR2)"/>
      <sheetName val="NZe-BOQ KR3"/>
      <sheetName val="Collection Sheet NZe-BOQ KR3"/>
      <sheetName val="Bill No. KR4"/>
      <sheetName val="Collection Sheet (KR4)"/>
      <sheetName val="Line CFe-BOQ KR5"/>
      <sheetName val="Collection Sheet CFe-BOQ KR5"/>
      <sheetName val="Line KMISC1-BOQ KR6"/>
      <sheetName val="Collection Sheet KMISC1-BOQ KR6"/>
      <sheetName val="Line NCe-BOQ KR7"/>
      <sheetName val="Collection Sheet NCe-BOQ KR7"/>
      <sheetName val="Line TWRM-BOQ KR8"/>
      <sheetName val="Collection Sheet TWRM-BOQ KR8"/>
      <sheetName val="Line KAe5-BOQ KR9"/>
      <sheetName val="Collection Sheet KAe5-BOQ KR9"/>
      <sheetName val="Line Barst-BOQ KR10"/>
      <sheetName val="Collection Sheet Barst-BOQ KR10"/>
      <sheetName val="Line KAe3-BOQ KR11"/>
      <sheetName val="Collection Sheet KAe3-BO KR11"/>
      <sheetName val="Line SC2e-BOQ KR12"/>
      <sheetName val="Collection Sheet SC2e-BOQ KR12"/>
      <sheetName val="Line KEAV-BOQ KR13"/>
      <sheetName val="Collection Sheet KEAV -BOQ KR13"/>
      <sheetName val="Line MISC2-BOQ KR14"/>
      <sheetName val="Collection Sheet MISC2-BOQ KR14"/>
      <sheetName val="Line MOIST-BOQ KR15"/>
      <sheetName val="Collection Sheet MOIST-BOQ KR15"/>
      <sheetName val="Line SC3e-BOQ KR16"/>
      <sheetName val="Collection Sheet SC3e-KR16"/>
      <sheetName val="Line SC3e-1-BOQ KR17"/>
      <sheetName val="Collection Sheet SC3e-1-BQ KR17"/>
      <sheetName val="Line NZe1-BOQ KR18"/>
      <sheetName val="Collection Sheet NZE1-BOQ KR18"/>
      <sheetName val="BILL NO KR19"/>
      <sheetName val="Collection Sheet (KR19)"/>
      <sheetName val="Bill No. KR20"/>
      <sheetName val="Collection Sheet (KR20)"/>
      <sheetName val="Bill No. KR21"/>
      <sheetName val="Collection Sheet(KR21)"/>
      <sheetName val="Bill No. KR22"/>
      <sheetName val="Collection Sheet(KR22)"/>
      <sheetName val="Bill No. KR23"/>
      <sheetName val="Collection Sheet (23)"/>
      <sheetName val="Bill NO. KR24"/>
      <sheetName val="Collection Sheet (3)kr24"/>
      <sheetName val="Bill No. KR25"/>
      <sheetName val="Collection Sheet (4)Kr25"/>
      <sheetName val="Bill No. KR26"/>
      <sheetName val="Collection Sheet (5)Kre26"/>
      <sheetName val="Bill No. KR27"/>
      <sheetName val="COLLECTION SHEET "/>
      <sheetName val="BILL NO. KR28"/>
      <sheetName val="Collection Sheet ( KR28"/>
      <sheetName val="Bill No. KR29"/>
      <sheetName val="Collection Sheet KR29"/>
      <sheetName val="Bill No. KR30"/>
      <sheetName val="COLLECTION SHEET (KR30)"/>
      <sheetName val="BILL NO KDI"/>
      <sheetName val="COLLECTION SHEET (6)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BILL NO. BR1"/>
      <sheetName val="Collection Sheet-BILL NO.BR1"/>
      <sheetName val="BILL NO BR2"/>
      <sheetName val="Collection Sheet BR2"/>
      <sheetName val="BILL NO. BR3"/>
      <sheetName val="Collection Sheet-BILL NO.BR3"/>
      <sheetName val="BILL NO. BR4"/>
      <sheetName val="Collection Sheet-BILL NO.BR 4"/>
      <sheetName val="BILL NO BR5"/>
      <sheetName val="Collection Sheet-BILL NO.BR5"/>
      <sheetName val="BILL NO. BR6"/>
      <sheetName val="Collection Sheet-BILL NO.BR6"/>
      <sheetName val="Bill No. Br7"/>
      <sheetName val="Collection Sheet-BILL NO.BR 7"/>
      <sheetName val="Bill No. Br 8"/>
      <sheetName val="Collection Sheet-BILL NO.BR8"/>
      <sheetName val="Bill No. Br 9"/>
      <sheetName val="Collection Sheet-BILL No. Br 9"/>
      <sheetName val="Bill No. Br 10"/>
      <sheetName val="Collection Sheet-Bill No. Br 10"/>
      <sheetName val="Bill No. Br 11"/>
      <sheetName val="Collection Sheet-Bill No. 11"/>
      <sheetName val="Bill No. Br 12"/>
      <sheetName val="Collection Sheet-Bill No. Br 12"/>
      <sheetName val="Bill No. Br 13"/>
      <sheetName val="Collection Sheet-Bill No. Br 13"/>
      <sheetName val="Bill No. Br 14"/>
      <sheetName val="Collection Sheet-Bill No. Br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ILDINGS BILL(R)"/>
      <sheetName val="#REF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Yearl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4"/>
  <sheetViews>
    <sheetView tabSelected="1" topLeftCell="A136" workbookViewId="0">
      <selection activeCell="B141" sqref="B141:D244"/>
    </sheetView>
  </sheetViews>
  <sheetFormatPr defaultRowHeight="15"/>
  <cols>
    <col min="1" max="1" width="10" customWidth="1"/>
    <col min="2" max="2" width="17.09765625" customWidth="1"/>
    <col min="3" max="4" width="14.796875" customWidth="1"/>
    <col min="5" max="5" width="16.296875" customWidth="1"/>
  </cols>
  <sheetData>
    <row r="1" spans="1:5">
      <c r="A1" s="148" t="s">
        <v>0</v>
      </c>
      <c r="B1" s="148" t="s">
        <v>1</v>
      </c>
      <c r="C1" s="148" t="s">
        <v>2</v>
      </c>
      <c r="D1" s="148" t="s">
        <v>3</v>
      </c>
      <c r="E1" s="148" t="s">
        <v>4</v>
      </c>
    </row>
    <row r="2" spans="1:5">
      <c r="A2" s="149" t="s">
        <v>5</v>
      </c>
      <c r="B2" s="150">
        <v>9869157.0749999993</v>
      </c>
      <c r="C2" s="150">
        <v>787472.26399999997</v>
      </c>
      <c r="D2" s="149">
        <v>1873.175</v>
      </c>
      <c r="E2" s="149" t="s">
        <v>6</v>
      </c>
    </row>
    <row r="3" spans="1:5">
      <c r="A3" s="149" t="s">
        <v>7</v>
      </c>
      <c r="B3" s="150">
        <v>9869146.9266999997</v>
      </c>
      <c r="C3" s="150">
        <v>787455.0355</v>
      </c>
      <c r="D3" s="149">
        <v>1873.21</v>
      </c>
      <c r="E3" s="149" t="s">
        <v>8</v>
      </c>
    </row>
    <row r="4" spans="1:5">
      <c r="A4" s="149" t="s">
        <v>9</v>
      </c>
      <c r="B4" s="150">
        <v>9869135.8551000003</v>
      </c>
      <c r="C4" s="150">
        <v>787438.38100000005</v>
      </c>
      <c r="D4" s="149">
        <v>1873.249</v>
      </c>
      <c r="E4" s="149" t="s">
        <v>8</v>
      </c>
    </row>
    <row r="5" spans="1:5">
      <c r="A5" s="149" t="s">
        <v>10</v>
      </c>
      <c r="B5" s="150">
        <v>9869124.9273000006</v>
      </c>
      <c r="C5" s="150">
        <v>787421.63329999999</v>
      </c>
      <c r="D5" s="149">
        <v>1873.356</v>
      </c>
      <c r="E5" s="149" t="s">
        <v>8</v>
      </c>
    </row>
    <row r="6" spans="1:5">
      <c r="A6" s="149" t="s">
        <v>11</v>
      </c>
      <c r="B6" s="150">
        <v>9869116.1635999996</v>
      </c>
      <c r="C6" s="150">
        <v>787403.6666</v>
      </c>
      <c r="D6" s="149">
        <v>1873.508</v>
      </c>
      <c r="E6" s="149" t="s">
        <v>8</v>
      </c>
    </row>
    <row r="7" spans="1:5">
      <c r="A7" s="149" t="s">
        <v>12</v>
      </c>
      <c r="B7" s="150">
        <v>9869106.5638999995</v>
      </c>
      <c r="C7" s="150">
        <v>787386.12150000001</v>
      </c>
      <c r="D7" s="149">
        <v>1873.635</v>
      </c>
      <c r="E7" s="149" t="s">
        <v>8</v>
      </c>
    </row>
    <row r="8" spans="1:5">
      <c r="A8" s="149" t="s">
        <v>13</v>
      </c>
      <c r="B8" s="150">
        <v>9869096.6369000003</v>
      </c>
      <c r="C8" s="150">
        <v>787368.76320000004</v>
      </c>
      <c r="D8" s="149">
        <v>1873.6880000000001</v>
      </c>
      <c r="E8" s="149" t="s">
        <v>8</v>
      </c>
    </row>
    <row r="9" spans="1:5">
      <c r="A9" s="149" t="s">
        <v>14</v>
      </c>
      <c r="B9" s="150">
        <v>9869086.3107999992</v>
      </c>
      <c r="C9" s="150">
        <v>787351.63809999998</v>
      </c>
      <c r="D9" s="149">
        <v>1873.7539999999999</v>
      </c>
      <c r="E9" s="149" t="s">
        <v>8</v>
      </c>
    </row>
    <row r="10" spans="1:5">
      <c r="A10" s="149" t="s">
        <v>15</v>
      </c>
      <c r="B10" s="150">
        <v>9869075.4645000007</v>
      </c>
      <c r="C10" s="150">
        <v>787334.85419999994</v>
      </c>
      <c r="D10" s="149">
        <v>1873.816</v>
      </c>
      <c r="E10" s="149" t="s">
        <v>8</v>
      </c>
    </row>
    <row r="11" spans="1:5">
      <c r="A11" s="149" t="s">
        <v>16</v>
      </c>
      <c r="B11" s="150">
        <v>9869064.9601000007</v>
      </c>
      <c r="C11" s="150">
        <v>787317.85430000001</v>
      </c>
      <c r="D11" s="149">
        <v>1873.865</v>
      </c>
      <c r="E11" s="149" t="s">
        <v>8</v>
      </c>
    </row>
    <row r="12" spans="1:5">
      <c r="A12" s="149" t="s">
        <v>17</v>
      </c>
      <c r="B12" s="150">
        <v>9869057.8534999993</v>
      </c>
      <c r="C12" s="150">
        <v>787299.18090000004</v>
      </c>
      <c r="D12" s="149">
        <v>1873.9570000000001</v>
      </c>
      <c r="E12" s="149" t="s">
        <v>8</v>
      </c>
    </row>
    <row r="13" spans="1:5">
      <c r="A13" s="149" t="s">
        <v>18</v>
      </c>
      <c r="B13" s="150">
        <v>9869051.6882000007</v>
      </c>
      <c r="C13" s="150">
        <v>787280.17779999995</v>
      </c>
      <c r="D13" s="149">
        <v>1873.98</v>
      </c>
      <c r="E13" s="149" t="s">
        <v>8</v>
      </c>
    </row>
    <row r="14" spans="1:5">
      <c r="A14" s="149" t="s">
        <v>19</v>
      </c>
      <c r="B14" s="150">
        <v>9869044.5099999998</v>
      </c>
      <c r="C14" s="150">
        <v>787261.5172</v>
      </c>
      <c r="D14" s="149">
        <v>1873.9949999999999</v>
      </c>
      <c r="E14" s="149" t="s">
        <v>8</v>
      </c>
    </row>
    <row r="15" spans="1:5">
      <c r="A15" s="149" t="s">
        <v>20</v>
      </c>
      <c r="B15" s="150">
        <v>9869036.1063999999</v>
      </c>
      <c r="C15" s="150">
        <v>787243.39760000003</v>
      </c>
      <c r="D15" s="149">
        <v>1873.9960000000001</v>
      </c>
      <c r="E15" s="149" t="s">
        <v>21</v>
      </c>
    </row>
    <row r="16" spans="1:5">
      <c r="A16" s="149" t="s">
        <v>22</v>
      </c>
      <c r="B16" s="150">
        <v>9869024.2021999992</v>
      </c>
      <c r="C16" s="150">
        <v>787227.62800000003</v>
      </c>
      <c r="D16" s="149">
        <v>1873.9970000000001</v>
      </c>
      <c r="E16" s="149" t="s">
        <v>8</v>
      </c>
    </row>
    <row r="17" spans="1:5">
      <c r="A17" s="149" t="s">
        <v>23</v>
      </c>
      <c r="B17" s="150">
        <v>9869005.5320999995</v>
      </c>
      <c r="C17" s="150">
        <v>787220.57750000001</v>
      </c>
      <c r="D17" s="149">
        <v>1873.873</v>
      </c>
      <c r="E17" s="149" t="s">
        <v>8</v>
      </c>
    </row>
    <row r="18" spans="1:5">
      <c r="A18" s="149" t="s">
        <v>24</v>
      </c>
      <c r="B18" s="150">
        <v>9868986.0567000005</v>
      </c>
      <c r="C18" s="150">
        <v>787216.03610000003</v>
      </c>
      <c r="D18" s="149">
        <v>1873.7249999999999</v>
      </c>
      <c r="E18" s="149" t="s">
        <v>8</v>
      </c>
    </row>
    <row r="19" spans="1:5">
      <c r="A19" s="149" t="s">
        <v>25</v>
      </c>
      <c r="B19" s="150">
        <v>9868966.5552999992</v>
      </c>
      <c r="C19" s="150">
        <v>787211.59820000001</v>
      </c>
      <c r="D19" s="149">
        <v>1873.568</v>
      </c>
      <c r="E19" s="149" t="s">
        <v>8</v>
      </c>
    </row>
    <row r="20" spans="1:5">
      <c r="A20" s="149" t="s">
        <v>26</v>
      </c>
      <c r="B20" s="150">
        <v>9868946.9541999996</v>
      </c>
      <c r="C20" s="150">
        <v>787207.67920000001</v>
      </c>
      <c r="D20" s="149">
        <v>1873.3969999999999</v>
      </c>
      <c r="E20" s="149" t="s">
        <v>8</v>
      </c>
    </row>
    <row r="21" spans="1:5">
      <c r="A21" s="149" t="s">
        <v>27</v>
      </c>
      <c r="B21" s="150">
        <v>9868927.1914000008</v>
      </c>
      <c r="C21" s="150">
        <v>787204.6078</v>
      </c>
      <c r="D21" s="149">
        <v>1873.2049999999999</v>
      </c>
      <c r="E21" s="149" t="s">
        <v>8</v>
      </c>
    </row>
    <row r="22" spans="1:5">
      <c r="A22" s="149" t="s">
        <v>28</v>
      </c>
      <c r="B22" s="150">
        <v>9868907.7469999995</v>
      </c>
      <c r="C22" s="150">
        <v>787200.07860000001</v>
      </c>
      <c r="D22" s="149">
        <v>1873.02</v>
      </c>
      <c r="E22" s="149" t="s">
        <v>8</v>
      </c>
    </row>
    <row r="23" spans="1:5">
      <c r="A23" s="149" t="s">
        <v>29</v>
      </c>
      <c r="B23" s="150">
        <v>9868888.5178999994</v>
      </c>
      <c r="C23" s="150">
        <v>787194.57940000005</v>
      </c>
      <c r="D23" s="149">
        <v>1872.8409999999999</v>
      </c>
      <c r="E23" s="149" t="s">
        <v>8</v>
      </c>
    </row>
    <row r="24" spans="1:5">
      <c r="A24" s="149" t="s">
        <v>30</v>
      </c>
      <c r="B24" s="150">
        <v>9868871.4438000005</v>
      </c>
      <c r="C24" s="150">
        <v>787184.36089999997</v>
      </c>
      <c r="D24" s="149">
        <v>1872.7049999999999</v>
      </c>
      <c r="E24" s="149" t="s">
        <v>8</v>
      </c>
    </row>
    <row r="25" spans="1:5">
      <c r="A25" s="149" t="s">
        <v>31</v>
      </c>
      <c r="B25" s="150">
        <v>9868854.5996000003</v>
      </c>
      <c r="C25" s="150">
        <v>787173.64919999999</v>
      </c>
      <c r="D25" s="149">
        <v>1872.5730000000001</v>
      </c>
      <c r="E25" s="149" t="s">
        <v>8</v>
      </c>
    </row>
    <row r="26" spans="1:5">
      <c r="A26" s="149" t="s">
        <v>32</v>
      </c>
      <c r="B26" s="150">
        <v>9868835.7443000004</v>
      </c>
      <c r="C26" s="150">
        <v>787166.98</v>
      </c>
      <c r="D26" s="149">
        <v>1872.385</v>
      </c>
      <c r="E26" s="149" t="s">
        <v>8</v>
      </c>
    </row>
    <row r="27" spans="1:5">
      <c r="A27" s="149" t="s">
        <v>33</v>
      </c>
      <c r="B27" s="150">
        <v>9868816.5621000007</v>
      </c>
      <c r="C27" s="150">
        <v>787161.59660000005</v>
      </c>
      <c r="D27" s="149">
        <v>1872.2260000000001</v>
      </c>
      <c r="E27" s="149" t="s">
        <v>8</v>
      </c>
    </row>
    <row r="28" spans="1:5">
      <c r="A28" s="149" t="s">
        <v>34</v>
      </c>
      <c r="B28" s="150">
        <v>9868796.7750000004</v>
      </c>
      <c r="C28" s="150">
        <v>787158.68660000002</v>
      </c>
      <c r="D28" s="149">
        <v>1872.067</v>
      </c>
      <c r="E28" s="149" t="s">
        <v>8</v>
      </c>
    </row>
    <row r="29" spans="1:5">
      <c r="A29" s="149" t="s">
        <v>35</v>
      </c>
      <c r="B29" s="150">
        <v>9868777.8583000004</v>
      </c>
      <c r="C29" s="150">
        <v>787153.14859999996</v>
      </c>
      <c r="D29" s="149">
        <v>1871.9269999999999</v>
      </c>
      <c r="E29" s="149" t="s">
        <v>8</v>
      </c>
    </row>
    <row r="30" spans="1:5">
      <c r="A30" s="149" t="s">
        <v>36</v>
      </c>
      <c r="B30" s="150">
        <v>9868760.7252999991</v>
      </c>
      <c r="C30" s="150">
        <v>787142.83050000004</v>
      </c>
      <c r="D30" s="149">
        <v>1871.7919999999999</v>
      </c>
      <c r="E30" s="149" t="s">
        <v>8</v>
      </c>
    </row>
    <row r="31" spans="1:5">
      <c r="A31" s="149" t="s">
        <v>37</v>
      </c>
      <c r="B31" s="150">
        <v>9868742.7192000002</v>
      </c>
      <c r="C31" s="150">
        <v>787134.25789999997</v>
      </c>
      <c r="D31" s="149">
        <v>1871.663</v>
      </c>
      <c r="E31" s="149" t="s">
        <v>8</v>
      </c>
    </row>
    <row r="32" spans="1:5">
      <c r="A32" s="149" t="s">
        <v>38</v>
      </c>
      <c r="B32" s="150">
        <v>9868724.1539999992</v>
      </c>
      <c r="C32" s="150">
        <v>787126.81920000003</v>
      </c>
      <c r="D32" s="149">
        <v>1871.5160000000001</v>
      </c>
      <c r="E32" s="149" t="s">
        <v>8</v>
      </c>
    </row>
    <row r="33" spans="1:5">
      <c r="A33" s="149" t="s">
        <v>39</v>
      </c>
      <c r="B33" s="150">
        <v>9868704.7627000008</v>
      </c>
      <c r="C33" s="150">
        <v>787122.29440000001</v>
      </c>
      <c r="D33" s="149">
        <v>1870.674</v>
      </c>
      <c r="E33" s="149" t="s">
        <v>40</v>
      </c>
    </row>
    <row r="34" spans="1:5">
      <c r="A34" s="149" t="s">
        <v>41</v>
      </c>
      <c r="B34" s="150">
        <v>9868685.0949000008</v>
      </c>
      <c r="C34" s="150">
        <v>787118.79090000002</v>
      </c>
      <c r="D34" s="149">
        <v>1871.6179999999999</v>
      </c>
      <c r="E34" s="149" t="s">
        <v>8</v>
      </c>
    </row>
    <row r="35" spans="1:5">
      <c r="A35" s="149" t="s">
        <v>42</v>
      </c>
      <c r="B35" s="150">
        <v>9868665.1272</v>
      </c>
      <c r="C35" s="150">
        <v>787117.6557</v>
      </c>
      <c r="D35" s="149">
        <v>1871.598</v>
      </c>
      <c r="E35" s="149" t="s">
        <v>8</v>
      </c>
    </row>
    <row r="36" spans="1:5">
      <c r="A36" s="149" t="s">
        <v>43</v>
      </c>
      <c r="B36" s="150">
        <v>9868645.6317999996</v>
      </c>
      <c r="C36" s="150">
        <v>787113.66059999994</v>
      </c>
      <c r="D36" s="149">
        <v>1871.616</v>
      </c>
      <c r="E36" s="149" t="s">
        <v>8</v>
      </c>
    </row>
    <row r="37" spans="1:5">
      <c r="A37" s="149" t="s">
        <v>44</v>
      </c>
      <c r="B37" s="150">
        <v>9868626.4036999997</v>
      </c>
      <c r="C37" s="150">
        <v>787108.15769999998</v>
      </c>
      <c r="D37" s="149">
        <v>1871.653</v>
      </c>
      <c r="E37" s="149" t="s">
        <v>8</v>
      </c>
    </row>
    <row r="38" spans="1:5">
      <c r="A38" s="149" t="s">
        <v>45</v>
      </c>
      <c r="B38" s="150">
        <v>9868607.6465000007</v>
      </c>
      <c r="C38" s="150">
        <v>787101.25430000003</v>
      </c>
      <c r="D38" s="149">
        <v>1871.7</v>
      </c>
      <c r="E38" s="149" t="s">
        <v>8</v>
      </c>
    </row>
    <row r="39" spans="1:5">
      <c r="A39" s="149" t="s">
        <v>46</v>
      </c>
      <c r="B39" s="150">
        <v>9868588.9343999997</v>
      </c>
      <c r="C39" s="150">
        <v>787094.21550000005</v>
      </c>
      <c r="D39" s="149">
        <v>1871.749</v>
      </c>
      <c r="E39" s="149" t="s">
        <v>8</v>
      </c>
    </row>
    <row r="40" spans="1:5">
      <c r="A40" s="149" t="s">
        <v>47</v>
      </c>
      <c r="B40" s="150">
        <v>9868569.7318999991</v>
      </c>
      <c r="C40" s="150">
        <v>787088.62419999996</v>
      </c>
      <c r="D40" s="149">
        <v>1871.806</v>
      </c>
      <c r="E40" s="149" t="s">
        <v>8</v>
      </c>
    </row>
    <row r="41" spans="1:5">
      <c r="A41" s="149" t="s">
        <v>48</v>
      </c>
      <c r="B41" s="150">
        <v>9868550.7381999996</v>
      </c>
      <c r="C41" s="150">
        <v>787082.44819999998</v>
      </c>
      <c r="D41" s="149">
        <v>1871.9069999999999</v>
      </c>
      <c r="E41" s="149" t="s">
        <v>8</v>
      </c>
    </row>
    <row r="42" spans="1:5">
      <c r="A42" s="149" t="s">
        <v>49</v>
      </c>
      <c r="B42" s="150">
        <v>9868532.3947999999</v>
      </c>
      <c r="C42" s="150">
        <v>787074.47829999996</v>
      </c>
      <c r="D42" s="149">
        <v>1872.1469999999999</v>
      </c>
      <c r="E42" s="149" t="s">
        <v>8</v>
      </c>
    </row>
    <row r="43" spans="1:5">
      <c r="A43" s="149" t="s">
        <v>50</v>
      </c>
      <c r="B43" s="150">
        <v>9868513.5359000005</v>
      </c>
      <c r="C43" s="150">
        <v>787068.03929999995</v>
      </c>
      <c r="D43" s="149">
        <v>1872.325</v>
      </c>
      <c r="E43" s="149" t="s">
        <v>8</v>
      </c>
    </row>
    <row r="44" spans="1:5">
      <c r="A44" s="149" t="s">
        <v>51</v>
      </c>
      <c r="B44" s="150">
        <v>9868494.0731000006</v>
      </c>
      <c r="C44" s="150">
        <v>787063.43480000005</v>
      </c>
      <c r="D44" s="149">
        <v>1872.442</v>
      </c>
      <c r="E44" s="149" t="s">
        <v>8</v>
      </c>
    </row>
    <row r="45" spans="1:5">
      <c r="A45" s="149" t="s">
        <v>52</v>
      </c>
      <c r="B45" s="150">
        <v>9868474.3044000007</v>
      </c>
      <c r="C45" s="150">
        <v>787060.62170000002</v>
      </c>
      <c r="D45" s="149">
        <v>1872.6</v>
      </c>
      <c r="E45" s="149" t="s">
        <v>8</v>
      </c>
    </row>
    <row r="46" spans="1:5">
      <c r="A46" s="149" t="s">
        <v>53</v>
      </c>
      <c r="B46" s="150">
        <v>9868454.4112999998</v>
      </c>
      <c r="C46" s="150">
        <v>787058.55649999995</v>
      </c>
      <c r="D46" s="149">
        <v>1872.818</v>
      </c>
      <c r="E46" s="149" t="s">
        <v>8</v>
      </c>
    </row>
    <row r="47" spans="1:5">
      <c r="A47" s="149" t="s">
        <v>54</v>
      </c>
      <c r="B47" s="150">
        <v>9868434.5044999998</v>
      </c>
      <c r="C47" s="150">
        <v>787056.6287</v>
      </c>
      <c r="D47" s="149">
        <v>1872.9570000000001</v>
      </c>
      <c r="E47" s="149" t="s">
        <v>8</v>
      </c>
    </row>
    <row r="48" spans="1:5">
      <c r="A48" s="149" t="s">
        <v>55</v>
      </c>
      <c r="B48" s="150">
        <v>9868414.6117000002</v>
      </c>
      <c r="C48" s="150">
        <v>787054.59169999999</v>
      </c>
      <c r="D48" s="149">
        <v>1873.117</v>
      </c>
      <c r="E48" s="149" t="s">
        <v>8</v>
      </c>
    </row>
    <row r="49" spans="1:5">
      <c r="A49" s="149" t="s">
        <v>56</v>
      </c>
      <c r="B49" s="150">
        <v>9868394.8647000007</v>
      </c>
      <c r="C49" s="150">
        <v>787051.42099999997</v>
      </c>
      <c r="D49" s="149">
        <v>1873.3920000000001</v>
      </c>
      <c r="E49" s="149" t="s">
        <v>8</v>
      </c>
    </row>
    <row r="50" spans="1:5">
      <c r="A50" s="149" t="s">
        <v>57</v>
      </c>
      <c r="B50" s="150">
        <v>9868375.0726999994</v>
      </c>
      <c r="C50" s="150">
        <v>787048.6679</v>
      </c>
      <c r="D50" s="149">
        <v>1873.6590000000001</v>
      </c>
      <c r="E50" s="149" t="s">
        <v>8</v>
      </c>
    </row>
    <row r="51" spans="1:5">
      <c r="A51" s="149" t="s">
        <v>58</v>
      </c>
      <c r="B51" s="150">
        <v>9868355.0956999995</v>
      </c>
      <c r="C51" s="150">
        <v>787047.7095</v>
      </c>
      <c r="D51" s="149">
        <v>1873.884</v>
      </c>
      <c r="E51" s="149" t="s">
        <v>8</v>
      </c>
    </row>
    <row r="52" spans="1:5">
      <c r="A52" s="149" t="s">
        <v>59</v>
      </c>
      <c r="B52" s="150">
        <v>9868335.1364999991</v>
      </c>
      <c r="C52" s="150">
        <v>787046.50139999995</v>
      </c>
      <c r="D52" s="149">
        <v>1874.1130000000001</v>
      </c>
      <c r="E52" s="149" t="s">
        <v>8</v>
      </c>
    </row>
    <row r="53" spans="1:5">
      <c r="A53" s="149" t="s">
        <v>60</v>
      </c>
      <c r="B53" s="150">
        <v>9868315.2272999994</v>
      </c>
      <c r="C53" s="150">
        <v>787044.59719999996</v>
      </c>
      <c r="D53" s="149">
        <v>1874.354</v>
      </c>
      <c r="E53" s="149" t="s">
        <v>8</v>
      </c>
    </row>
    <row r="54" spans="1:5">
      <c r="A54" s="149" t="s">
        <v>61</v>
      </c>
      <c r="B54" s="150">
        <v>9868295.3181999996</v>
      </c>
      <c r="C54" s="150">
        <v>787042.69290000002</v>
      </c>
      <c r="D54" s="149">
        <v>1874.5519999999999</v>
      </c>
      <c r="E54" s="149" t="s">
        <v>8</v>
      </c>
    </row>
    <row r="55" spans="1:5">
      <c r="A55" s="149" t="s">
        <v>62</v>
      </c>
      <c r="B55" s="150">
        <v>9868275.409</v>
      </c>
      <c r="C55" s="150">
        <v>787040.78870000003</v>
      </c>
      <c r="D55" s="149">
        <v>1874.701</v>
      </c>
      <c r="E55" s="149" t="s">
        <v>8</v>
      </c>
    </row>
    <row r="56" spans="1:5">
      <c r="A56" s="149" t="s">
        <v>63</v>
      </c>
      <c r="B56" s="150">
        <v>9868255.4999000002</v>
      </c>
      <c r="C56" s="150">
        <v>787038.88439999998</v>
      </c>
      <c r="D56" s="149">
        <v>1874.9079999999999</v>
      </c>
      <c r="E56" s="149" t="s">
        <v>8</v>
      </c>
    </row>
    <row r="57" spans="1:5">
      <c r="A57" s="149" t="s">
        <v>64</v>
      </c>
      <c r="B57" s="150">
        <v>9868235.5879999995</v>
      </c>
      <c r="C57" s="150">
        <v>787037.0148</v>
      </c>
      <c r="D57" s="149">
        <v>1875.164</v>
      </c>
      <c r="E57" s="149" t="s">
        <v>8</v>
      </c>
    </row>
    <row r="58" spans="1:5">
      <c r="A58" s="149" t="s">
        <v>65</v>
      </c>
      <c r="B58" s="150">
        <v>9868215.6240999997</v>
      </c>
      <c r="C58" s="150">
        <v>787035.81389999995</v>
      </c>
      <c r="D58" s="149">
        <v>1875.3710000000001</v>
      </c>
      <c r="E58" s="149" t="s">
        <v>8</v>
      </c>
    </row>
    <row r="59" spans="1:5">
      <c r="A59" s="149" t="s">
        <v>66</v>
      </c>
      <c r="B59" s="150">
        <v>9868195.6614999995</v>
      </c>
      <c r="C59" s="150">
        <v>787034.59530000004</v>
      </c>
      <c r="D59" s="149">
        <v>1875.588</v>
      </c>
      <c r="E59" s="149" t="s">
        <v>8</v>
      </c>
    </row>
    <row r="60" spans="1:5">
      <c r="A60" s="149" t="s">
        <v>67</v>
      </c>
      <c r="B60" s="150">
        <v>9868175.7503999993</v>
      </c>
      <c r="C60" s="150">
        <v>787032.71149999998</v>
      </c>
      <c r="D60" s="149">
        <v>1875.835</v>
      </c>
      <c r="E60" s="149" t="s">
        <v>8</v>
      </c>
    </row>
    <row r="61" spans="1:5">
      <c r="A61" s="149" t="s">
        <v>68</v>
      </c>
      <c r="B61" s="150">
        <v>9868155.8535999991</v>
      </c>
      <c r="C61" s="150">
        <v>787030.69669999997</v>
      </c>
      <c r="D61" s="149">
        <v>1876.0930000000001</v>
      </c>
      <c r="E61" s="149" t="s">
        <v>8</v>
      </c>
    </row>
    <row r="62" spans="1:5">
      <c r="A62" s="149" t="s">
        <v>69</v>
      </c>
      <c r="B62" s="150">
        <v>9868136.0050000008</v>
      </c>
      <c r="C62" s="150">
        <v>787028.24089999998</v>
      </c>
      <c r="D62" s="149">
        <v>1876.3979999999999</v>
      </c>
      <c r="E62" s="149" t="s">
        <v>8</v>
      </c>
    </row>
    <row r="63" spans="1:5">
      <c r="A63" s="149" t="s">
        <v>70</v>
      </c>
      <c r="B63" s="150">
        <v>9868116.0961000007</v>
      </c>
      <c r="C63" s="150">
        <v>787026.37520000001</v>
      </c>
      <c r="D63" s="149">
        <v>1876.6130000000001</v>
      </c>
      <c r="E63" s="149" t="s">
        <v>8</v>
      </c>
    </row>
    <row r="64" spans="1:5">
      <c r="A64" s="149" t="s">
        <v>71</v>
      </c>
      <c r="B64" s="150">
        <v>9868096.1599000003</v>
      </c>
      <c r="C64" s="150">
        <v>787024.77850000001</v>
      </c>
      <c r="D64" s="149">
        <v>1876.8330000000001</v>
      </c>
      <c r="E64" s="149" t="s">
        <v>8</v>
      </c>
    </row>
    <row r="65" spans="1:5">
      <c r="A65" s="149" t="s">
        <v>72</v>
      </c>
      <c r="B65" s="150">
        <v>9868076.2916999999</v>
      </c>
      <c r="C65" s="150">
        <v>787022.51130000001</v>
      </c>
      <c r="D65" s="149">
        <v>1877.068</v>
      </c>
      <c r="E65" s="149" t="s">
        <v>8</v>
      </c>
    </row>
    <row r="66" spans="1:5">
      <c r="A66" s="149" t="s">
        <v>73</v>
      </c>
      <c r="B66" s="150">
        <v>9868056.4410999995</v>
      </c>
      <c r="C66" s="150">
        <v>787020.07169999997</v>
      </c>
      <c r="D66" s="149">
        <v>1877.328</v>
      </c>
      <c r="E66" s="149" t="s">
        <v>8</v>
      </c>
    </row>
    <row r="67" spans="1:5">
      <c r="A67" s="149" t="s">
        <v>74</v>
      </c>
      <c r="B67" s="150">
        <v>9868036.5353999995</v>
      </c>
      <c r="C67" s="150">
        <v>787018.14379999996</v>
      </c>
      <c r="D67" s="149">
        <v>1877.547</v>
      </c>
      <c r="E67" s="149" t="s">
        <v>8</v>
      </c>
    </row>
    <row r="68" spans="1:5">
      <c r="A68" s="149" t="s">
        <v>75</v>
      </c>
      <c r="B68" s="150">
        <v>9868016.6188999992</v>
      </c>
      <c r="C68" s="150">
        <v>787016.31889999995</v>
      </c>
      <c r="D68" s="149">
        <v>1877.752</v>
      </c>
      <c r="E68" s="149" t="s">
        <v>8</v>
      </c>
    </row>
    <row r="69" spans="1:5">
      <c r="A69" s="149" t="s">
        <v>76</v>
      </c>
      <c r="B69" s="150">
        <v>9867996.6963</v>
      </c>
      <c r="C69" s="150">
        <v>787014.56039999996</v>
      </c>
      <c r="D69" s="149">
        <v>1877.925</v>
      </c>
      <c r="E69" s="149" t="s">
        <v>8</v>
      </c>
    </row>
    <row r="70" spans="1:5">
      <c r="A70" s="149" t="s">
        <v>77</v>
      </c>
      <c r="B70" s="150">
        <v>9867976.7717000004</v>
      </c>
      <c r="C70" s="150">
        <v>787012.82590000005</v>
      </c>
      <c r="D70" s="149">
        <v>1878.105</v>
      </c>
      <c r="E70" s="149" t="s">
        <v>8</v>
      </c>
    </row>
    <row r="71" spans="1:5">
      <c r="A71" s="149" t="s">
        <v>78</v>
      </c>
      <c r="B71" s="150">
        <v>9867956.8441000003</v>
      </c>
      <c r="C71" s="150">
        <v>787011.12549999997</v>
      </c>
      <c r="D71" s="149">
        <v>1878.325</v>
      </c>
      <c r="E71" s="149" t="s">
        <v>8</v>
      </c>
    </row>
    <row r="72" spans="1:5">
      <c r="A72" s="149" t="s">
        <v>79</v>
      </c>
      <c r="B72" s="150">
        <v>9867937.0648999996</v>
      </c>
      <c r="C72" s="150">
        <v>787013.56570000004</v>
      </c>
      <c r="D72" s="149">
        <v>1878.432</v>
      </c>
      <c r="E72" s="149" t="s">
        <v>8</v>
      </c>
    </row>
    <row r="73" spans="1:5">
      <c r="A73" s="149" t="s">
        <v>80</v>
      </c>
      <c r="B73" s="150">
        <v>9867917.5155999996</v>
      </c>
      <c r="C73" s="150">
        <v>787017.6274</v>
      </c>
      <c r="D73" s="149">
        <v>1878.519</v>
      </c>
      <c r="E73" s="149" t="s">
        <v>8</v>
      </c>
    </row>
    <row r="74" spans="1:5">
      <c r="A74" s="149" t="s">
        <v>81</v>
      </c>
      <c r="B74" s="150">
        <v>9867898.3739</v>
      </c>
      <c r="C74" s="150">
        <v>787023.42330000002</v>
      </c>
      <c r="D74" s="149">
        <v>1878.5889999999999</v>
      </c>
      <c r="E74" s="149" t="s">
        <v>8</v>
      </c>
    </row>
    <row r="75" spans="1:5">
      <c r="A75" s="149" t="s">
        <v>82</v>
      </c>
      <c r="B75" s="150">
        <v>9867879.5286999997</v>
      </c>
      <c r="C75" s="150">
        <v>787030.09369999997</v>
      </c>
      <c r="D75" s="149">
        <v>1878.6690000000001</v>
      </c>
      <c r="E75" s="149" t="s">
        <v>8</v>
      </c>
    </row>
    <row r="76" spans="1:5">
      <c r="A76" s="149" t="s">
        <v>83</v>
      </c>
      <c r="B76" s="150">
        <v>9867860.8158999998</v>
      </c>
      <c r="C76" s="150">
        <v>787037.15269999998</v>
      </c>
      <c r="D76" s="149">
        <v>1878.7529999999999</v>
      </c>
      <c r="E76" s="149" t="s">
        <v>8</v>
      </c>
    </row>
    <row r="77" spans="1:5">
      <c r="A77" s="149" t="s">
        <v>84</v>
      </c>
      <c r="B77" s="150">
        <v>9867841.5833000001</v>
      </c>
      <c r="C77" s="150">
        <v>787042.59739999997</v>
      </c>
      <c r="D77" s="149">
        <v>1878.876</v>
      </c>
      <c r="E77" s="149" t="s">
        <v>8</v>
      </c>
    </row>
    <row r="78" spans="1:5">
      <c r="A78" s="149" t="s">
        <v>85</v>
      </c>
      <c r="B78" s="150">
        <v>9867822.2674000002</v>
      </c>
      <c r="C78" s="150">
        <v>787047.78189999994</v>
      </c>
      <c r="D78" s="149">
        <v>1879.0029999999999</v>
      </c>
      <c r="E78" s="149" t="s">
        <v>8</v>
      </c>
    </row>
    <row r="79" spans="1:5">
      <c r="A79" s="149" t="s">
        <v>86</v>
      </c>
      <c r="B79" s="150">
        <v>9867803.1677999999</v>
      </c>
      <c r="C79" s="150">
        <v>787053.71519999998</v>
      </c>
      <c r="D79" s="149">
        <v>1879.077</v>
      </c>
      <c r="E79" s="149" t="s">
        <v>8</v>
      </c>
    </row>
    <row r="80" spans="1:5">
      <c r="A80" s="149" t="s">
        <v>87</v>
      </c>
      <c r="B80" s="150">
        <v>9867783.9945999999</v>
      </c>
      <c r="C80" s="150">
        <v>787059.32909999997</v>
      </c>
      <c r="D80" s="149">
        <v>1879.153</v>
      </c>
      <c r="E80" s="149" t="s">
        <v>8</v>
      </c>
    </row>
    <row r="81" spans="1:5">
      <c r="A81" s="149" t="s">
        <v>88</v>
      </c>
      <c r="B81" s="150">
        <v>9867764.0048999991</v>
      </c>
      <c r="C81" s="150">
        <v>787058.77619999996</v>
      </c>
      <c r="D81" s="149">
        <v>1879.261</v>
      </c>
      <c r="E81" s="149" t="s">
        <v>8</v>
      </c>
    </row>
    <row r="82" spans="1:5">
      <c r="A82" s="149" t="s">
        <v>89</v>
      </c>
      <c r="B82" s="150">
        <v>9867744.0207000002</v>
      </c>
      <c r="C82" s="150">
        <v>787058.03399999999</v>
      </c>
      <c r="D82" s="149">
        <v>1879.376</v>
      </c>
      <c r="E82" s="149" t="s">
        <v>8</v>
      </c>
    </row>
    <row r="83" spans="1:5">
      <c r="A83" s="149" t="s">
        <v>90</v>
      </c>
      <c r="B83" s="150">
        <v>9867724.0761999991</v>
      </c>
      <c r="C83" s="150">
        <v>787056.54460000002</v>
      </c>
      <c r="D83" s="149">
        <v>1879.5229999999999</v>
      </c>
      <c r="E83" s="149" t="s">
        <v>8</v>
      </c>
    </row>
    <row r="84" spans="1:5">
      <c r="A84" s="149" t="s">
        <v>91</v>
      </c>
      <c r="B84" s="150">
        <v>9867704.2054999992</v>
      </c>
      <c r="C84" s="150">
        <v>787054.46620000002</v>
      </c>
      <c r="D84" s="149">
        <v>1879.674</v>
      </c>
      <c r="E84" s="149" t="s">
        <v>8</v>
      </c>
    </row>
    <row r="85" spans="1:5">
      <c r="A85" s="149" t="s">
        <v>92</v>
      </c>
      <c r="B85" s="150">
        <v>9867684.5245999992</v>
      </c>
      <c r="C85" s="150">
        <v>787050.90789999999</v>
      </c>
      <c r="D85" s="149">
        <v>1879.8340000000001</v>
      </c>
      <c r="E85" s="149" t="s">
        <v>8</v>
      </c>
    </row>
    <row r="86" spans="1:5">
      <c r="A86" s="149" t="s">
        <v>93</v>
      </c>
      <c r="B86" s="150">
        <v>9867664.7584000006</v>
      </c>
      <c r="C86" s="150">
        <v>787047.98789999995</v>
      </c>
      <c r="D86" s="149">
        <v>1879.991</v>
      </c>
      <c r="E86" s="149" t="s">
        <v>8</v>
      </c>
    </row>
    <row r="87" spans="1:5">
      <c r="A87" s="149" t="s">
        <v>94</v>
      </c>
      <c r="B87" s="150">
        <v>9867644.8289999999</v>
      </c>
      <c r="C87" s="150">
        <v>787046.30799999996</v>
      </c>
      <c r="D87" s="149">
        <v>1880.144</v>
      </c>
      <c r="E87" s="149" t="s">
        <v>8</v>
      </c>
    </row>
    <row r="88" spans="1:5">
      <c r="A88" s="149" t="s">
        <v>95</v>
      </c>
      <c r="B88" s="150">
        <v>9867624.9451000001</v>
      </c>
      <c r="C88" s="150">
        <v>787044.22519999999</v>
      </c>
      <c r="D88" s="149">
        <v>1880.287</v>
      </c>
      <c r="E88" s="149" t="s">
        <v>8</v>
      </c>
    </row>
    <row r="89" spans="1:5">
      <c r="A89" s="149" t="s">
        <v>96</v>
      </c>
      <c r="B89" s="150">
        <v>9867605.1445000004</v>
      </c>
      <c r="C89" s="150">
        <v>787041.40789999999</v>
      </c>
      <c r="D89" s="149">
        <v>1880.412</v>
      </c>
      <c r="E89" s="149" t="s">
        <v>8</v>
      </c>
    </row>
    <row r="90" spans="1:5">
      <c r="A90" s="149" t="s">
        <v>97</v>
      </c>
      <c r="B90" s="150">
        <v>9867585.3310000002</v>
      </c>
      <c r="C90" s="150">
        <v>787038.69449999998</v>
      </c>
      <c r="D90" s="149">
        <v>1880.538</v>
      </c>
      <c r="E90" s="149" t="s">
        <v>8</v>
      </c>
    </row>
    <row r="91" spans="1:5">
      <c r="A91" s="149" t="s">
        <v>98</v>
      </c>
      <c r="B91" s="150">
        <v>9867565.4451000001</v>
      </c>
      <c r="C91" s="150">
        <v>787036.56099999999</v>
      </c>
      <c r="D91" s="149">
        <v>1880.673</v>
      </c>
      <c r="E91" s="149" t="s">
        <v>8</v>
      </c>
    </row>
    <row r="92" spans="1:5">
      <c r="A92" s="149" t="s">
        <v>99</v>
      </c>
      <c r="B92" s="150">
        <v>9867545.5450999998</v>
      </c>
      <c r="C92" s="150">
        <v>787034.60179999995</v>
      </c>
      <c r="D92" s="149">
        <v>1880.8040000000001</v>
      </c>
      <c r="E92" s="149" t="s">
        <v>8</v>
      </c>
    </row>
    <row r="93" spans="1:5">
      <c r="A93" s="149" t="s">
        <v>100</v>
      </c>
      <c r="B93" s="150">
        <v>9867525.5723000001</v>
      </c>
      <c r="C93" s="150">
        <v>787033.56079999998</v>
      </c>
      <c r="D93" s="149">
        <v>1880.92</v>
      </c>
      <c r="E93" s="149" t="s">
        <v>8</v>
      </c>
    </row>
    <row r="94" spans="1:5">
      <c r="A94" s="149" t="s">
        <v>101</v>
      </c>
      <c r="B94" s="150">
        <v>9867505.6358000003</v>
      </c>
      <c r="C94" s="150">
        <v>787032.22530000005</v>
      </c>
      <c r="D94" s="149">
        <v>1881.038</v>
      </c>
      <c r="E94" s="149" t="s">
        <v>8</v>
      </c>
    </row>
    <row r="95" spans="1:5">
      <c r="A95" s="149" t="s">
        <v>102</v>
      </c>
      <c r="B95" s="150">
        <v>9867486.2930999994</v>
      </c>
      <c r="C95" s="150">
        <v>787027.14009999996</v>
      </c>
      <c r="D95" s="149">
        <v>1881.192</v>
      </c>
      <c r="E95" s="149" t="s">
        <v>8</v>
      </c>
    </row>
    <row r="96" spans="1:5">
      <c r="A96" s="149" t="s">
        <v>103</v>
      </c>
      <c r="B96" s="150">
        <v>9867467.0188999996</v>
      </c>
      <c r="C96" s="150">
        <v>787021.82220000005</v>
      </c>
      <c r="D96" s="149">
        <v>1881.345</v>
      </c>
      <c r="E96" s="149" t="s">
        <v>8</v>
      </c>
    </row>
    <row r="97" spans="1:5">
      <c r="A97" s="149" t="s">
        <v>104</v>
      </c>
      <c r="B97" s="150">
        <v>9867448.0196000002</v>
      </c>
      <c r="C97" s="150">
        <v>787015.57499999995</v>
      </c>
      <c r="D97" s="149">
        <v>1881.4949999999999</v>
      </c>
      <c r="E97" s="149" t="s">
        <v>8</v>
      </c>
    </row>
    <row r="98" spans="1:5">
      <c r="A98" s="149" t="s">
        <v>105</v>
      </c>
      <c r="B98" s="150">
        <v>9867429.3257999998</v>
      </c>
      <c r="C98" s="150">
        <v>787008.59900000005</v>
      </c>
      <c r="D98" s="149">
        <v>1881.6410000000001</v>
      </c>
      <c r="E98" s="149" t="s">
        <v>8</v>
      </c>
    </row>
    <row r="99" spans="1:5">
      <c r="A99" s="149" t="s">
        <v>106</v>
      </c>
      <c r="B99" s="150">
        <v>9867411.6804000009</v>
      </c>
      <c r="C99" s="150">
        <v>786999.18429999996</v>
      </c>
      <c r="D99" s="149">
        <v>1881.777</v>
      </c>
      <c r="E99" s="149" t="s">
        <v>8</v>
      </c>
    </row>
    <row r="100" spans="1:5">
      <c r="A100" s="149" t="s">
        <v>107</v>
      </c>
      <c r="B100" s="150">
        <v>9867393.8738000002</v>
      </c>
      <c r="C100" s="150">
        <v>786990.09959999996</v>
      </c>
      <c r="D100" s="149">
        <v>1881.923</v>
      </c>
      <c r="E100" s="149" t="s">
        <v>8</v>
      </c>
    </row>
    <row r="101" spans="1:5">
      <c r="A101" s="149" t="s">
        <v>108</v>
      </c>
      <c r="B101" s="150">
        <v>9867375.5743000004</v>
      </c>
      <c r="C101" s="150">
        <v>786982.02949999995</v>
      </c>
      <c r="D101" s="149">
        <v>1882.1</v>
      </c>
      <c r="E101" s="149" t="s">
        <v>8</v>
      </c>
    </row>
    <row r="102" spans="1:5">
      <c r="A102" s="149" t="s">
        <v>109</v>
      </c>
      <c r="B102" s="150">
        <v>9867357.1674000006</v>
      </c>
      <c r="C102" s="150">
        <v>786974.21470000001</v>
      </c>
      <c r="D102" s="149">
        <v>1882.2639999999999</v>
      </c>
      <c r="E102" s="149" t="s">
        <v>8</v>
      </c>
    </row>
    <row r="103" spans="1:5">
      <c r="A103" s="149" t="s">
        <v>110</v>
      </c>
      <c r="B103" s="150">
        <v>9867338.5956999995</v>
      </c>
      <c r="C103" s="150">
        <v>786966.79229999997</v>
      </c>
      <c r="D103" s="149">
        <v>1882.4069999999999</v>
      </c>
      <c r="E103" s="149" t="s">
        <v>8</v>
      </c>
    </row>
    <row r="104" spans="1:5">
      <c r="A104" s="149" t="s">
        <v>111</v>
      </c>
      <c r="B104" s="150">
        <v>9867320.2292999998</v>
      </c>
      <c r="C104" s="150">
        <v>786958.92830000003</v>
      </c>
      <c r="D104" s="149">
        <v>1882.556</v>
      </c>
      <c r="E104" s="149" t="s">
        <v>8</v>
      </c>
    </row>
    <row r="105" spans="1:5">
      <c r="A105" s="149" t="s">
        <v>112</v>
      </c>
      <c r="B105" s="150">
        <v>9867302.6497000009</v>
      </c>
      <c r="C105" s="150">
        <v>786949.39110000001</v>
      </c>
      <c r="D105" s="149">
        <v>1882.7239999999999</v>
      </c>
      <c r="E105" s="149" t="s">
        <v>8</v>
      </c>
    </row>
    <row r="106" spans="1:5">
      <c r="A106" s="149" t="s">
        <v>113</v>
      </c>
      <c r="B106" s="150">
        <v>9867284.8706</v>
      </c>
      <c r="C106" s="150">
        <v>786940.29269999999</v>
      </c>
      <c r="D106" s="149">
        <v>1882.894</v>
      </c>
      <c r="E106" s="149" t="s">
        <v>8</v>
      </c>
    </row>
    <row r="107" spans="1:5">
      <c r="A107" s="149" t="s">
        <v>114</v>
      </c>
      <c r="B107" s="150">
        <v>9867266.0061000008</v>
      </c>
      <c r="C107" s="150">
        <v>786933.64939999999</v>
      </c>
      <c r="D107" s="149">
        <v>1883.0709999999999</v>
      </c>
      <c r="E107" s="149" t="s">
        <v>8</v>
      </c>
    </row>
    <row r="108" spans="1:5">
      <c r="A108" s="149" t="s">
        <v>115</v>
      </c>
      <c r="B108" s="150">
        <v>9867247.0957999993</v>
      </c>
      <c r="C108" s="150">
        <v>786927.13899999997</v>
      </c>
      <c r="D108" s="149">
        <v>1883.232</v>
      </c>
      <c r="E108" s="149" t="s">
        <v>8</v>
      </c>
    </row>
    <row r="109" spans="1:5">
      <c r="A109" s="149" t="s">
        <v>116</v>
      </c>
      <c r="B109" s="150">
        <v>9867228.1537999995</v>
      </c>
      <c r="C109" s="150">
        <v>786920.72019999998</v>
      </c>
      <c r="D109" s="149">
        <v>1883.3820000000001</v>
      </c>
      <c r="E109" s="149" t="s">
        <v>8</v>
      </c>
    </row>
    <row r="110" spans="1:5">
      <c r="A110" s="149" t="s">
        <v>117</v>
      </c>
      <c r="B110" s="150">
        <v>9867210.3268999998</v>
      </c>
      <c r="C110" s="150">
        <v>786911.79440000001</v>
      </c>
      <c r="D110" s="149">
        <v>1883.5889999999999</v>
      </c>
      <c r="E110" s="149" t="s">
        <v>8</v>
      </c>
    </row>
    <row r="111" spans="1:5">
      <c r="A111" s="149" t="s">
        <v>118</v>
      </c>
      <c r="B111" s="150">
        <v>9867192.9047999997</v>
      </c>
      <c r="C111" s="150">
        <v>786901.97420000006</v>
      </c>
      <c r="D111" s="149">
        <v>1883.8130000000001</v>
      </c>
      <c r="E111" s="149" t="s">
        <v>8</v>
      </c>
    </row>
    <row r="112" spans="1:5">
      <c r="A112" s="149" t="s">
        <v>119</v>
      </c>
      <c r="B112" s="150">
        <v>9867175.0435000006</v>
      </c>
      <c r="C112" s="150">
        <v>786892.97580000001</v>
      </c>
      <c r="D112" s="149">
        <v>1883.9659999999999</v>
      </c>
      <c r="E112" s="149" t="s">
        <v>8</v>
      </c>
    </row>
    <row r="113" spans="1:5">
      <c r="A113" s="149" t="s">
        <v>120</v>
      </c>
      <c r="B113" s="150">
        <v>9867157.1182000004</v>
      </c>
      <c r="C113" s="150">
        <v>786884.10930000001</v>
      </c>
      <c r="D113" s="149">
        <v>1884.124</v>
      </c>
      <c r="E113" s="149" t="s">
        <v>8</v>
      </c>
    </row>
    <row r="114" spans="1:5">
      <c r="A114" s="149" t="s">
        <v>121</v>
      </c>
      <c r="B114" s="150">
        <v>9867138.9810000006</v>
      </c>
      <c r="C114" s="150">
        <v>786875.68070000003</v>
      </c>
      <c r="D114" s="149">
        <v>1884.2940000000001</v>
      </c>
      <c r="E114" s="149" t="s">
        <v>8</v>
      </c>
    </row>
    <row r="115" spans="1:5">
      <c r="A115" s="149" t="s">
        <v>122</v>
      </c>
      <c r="B115" s="150">
        <v>9867121.5561999995</v>
      </c>
      <c r="C115" s="150">
        <v>786865.93299999996</v>
      </c>
      <c r="D115" s="149">
        <v>1884.492</v>
      </c>
      <c r="E115" s="149" t="s">
        <v>8</v>
      </c>
    </row>
    <row r="116" spans="1:5">
      <c r="A116" s="149" t="s">
        <v>123</v>
      </c>
      <c r="B116" s="150">
        <v>9867104.5898000002</v>
      </c>
      <c r="C116" s="150">
        <v>786855.34329999995</v>
      </c>
      <c r="D116" s="149">
        <v>1884.7080000000001</v>
      </c>
      <c r="E116" s="149" t="s">
        <v>8</v>
      </c>
    </row>
    <row r="117" spans="1:5">
      <c r="A117" s="149" t="s">
        <v>124</v>
      </c>
      <c r="B117" s="150">
        <v>9867086.7464000005</v>
      </c>
      <c r="C117" s="150">
        <v>786846.31180000002</v>
      </c>
      <c r="D117" s="149">
        <v>1884.816</v>
      </c>
      <c r="E117" s="149" t="s">
        <v>8</v>
      </c>
    </row>
    <row r="118" spans="1:5">
      <c r="A118" s="149" t="s">
        <v>125</v>
      </c>
      <c r="B118" s="150">
        <v>9867068.8452000003</v>
      </c>
      <c r="C118" s="150">
        <v>786837.39540000004</v>
      </c>
      <c r="D118" s="149">
        <v>1884.9280000000001</v>
      </c>
      <c r="E118" s="149" t="s">
        <v>8</v>
      </c>
    </row>
    <row r="119" spans="1:5">
      <c r="A119" s="149" t="s">
        <v>126</v>
      </c>
      <c r="B119" s="150">
        <v>9867050.6953999996</v>
      </c>
      <c r="C119" s="150">
        <v>786828.99410000001</v>
      </c>
      <c r="D119" s="149">
        <v>1885.077</v>
      </c>
      <c r="E119" s="149" t="s">
        <v>8</v>
      </c>
    </row>
    <row r="120" spans="1:5">
      <c r="A120" s="149" t="s">
        <v>127</v>
      </c>
      <c r="B120" s="150">
        <v>9867032.5523000006</v>
      </c>
      <c r="C120" s="150">
        <v>786820.57799999998</v>
      </c>
      <c r="D120" s="149">
        <v>1885.2460000000001</v>
      </c>
      <c r="E120" s="149" t="s">
        <v>8</v>
      </c>
    </row>
    <row r="121" spans="1:5">
      <c r="A121" s="149" t="s">
        <v>128</v>
      </c>
      <c r="B121" s="150">
        <v>9867014.4265000001</v>
      </c>
      <c r="C121" s="150">
        <v>786812.12509999995</v>
      </c>
      <c r="D121" s="149">
        <v>1885.4639999999999</v>
      </c>
      <c r="E121" s="149" t="s">
        <v>8</v>
      </c>
    </row>
    <row r="122" spans="1:5">
      <c r="A122" s="149" t="s">
        <v>129</v>
      </c>
      <c r="B122" s="150">
        <v>9866996.3522999994</v>
      </c>
      <c r="C122" s="150">
        <v>786803.56339999998</v>
      </c>
      <c r="D122" s="149">
        <v>1885.6569999999999</v>
      </c>
      <c r="E122" s="149" t="s">
        <v>8</v>
      </c>
    </row>
    <row r="123" spans="1:5">
      <c r="A123" s="149" t="s">
        <v>130</v>
      </c>
      <c r="B123" s="150">
        <v>9866978.3618000001</v>
      </c>
      <c r="C123" s="150">
        <v>786794.82620000001</v>
      </c>
      <c r="D123" s="149">
        <v>1885.81</v>
      </c>
      <c r="E123" s="149" t="s">
        <v>8</v>
      </c>
    </row>
    <row r="124" spans="1:5">
      <c r="A124" s="149" t="s">
        <v>131</v>
      </c>
      <c r="B124" s="150">
        <v>9866961.0668000001</v>
      </c>
      <c r="C124" s="150">
        <v>786784.83180000004</v>
      </c>
      <c r="D124" s="149">
        <v>1885.9760000000001</v>
      </c>
      <c r="E124" s="149" t="s">
        <v>8</v>
      </c>
    </row>
    <row r="125" spans="1:5">
      <c r="A125" s="149" t="s">
        <v>132</v>
      </c>
      <c r="B125" s="150">
        <v>9866944.1287999991</v>
      </c>
      <c r="C125" s="150">
        <v>786774.19669999997</v>
      </c>
      <c r="D125" s="149">
        <v>1886.15</v>
      </c>
      <c r="E125" s="149" t="s">
        <v>8</v>
      </c>
    </row>
    <row r="126" spans="1:5">
      <c r="A126" s="149" t="s">
        <v>133</v>
      </c>
      <c r="B126" s="150">
        <v>9866927.2380999997</v>
      </c>
      <c r="C126" s="150">
        <v>786763.48699999996</v>
      </c>
      <c r="D126" s="149">
        <v>1886.318</v>
      </c>
      <c r="E126" s="149" t="s">
        <v>8</v>
      </c>
    </row>
    <row r="127" spans="1:5">
      <c r="A127" s="149" t="s">
        <v>134</v>
      </c>
      <c r="B127" s="150">
        <v>9866910.3713000007</v>
      </c>
      <c r="C127" s="150">
        <v>786752.73939999996</v>
      </c>
      <c r="D127" s="149">
        <v>1886.482</v>
      </c>
      <c r="E127" s="149" t="s">
        <v>8</v>
      </c>
    </row>
    <row r="128" spans="1:5">
      <c r="A128" s="149" t="s">
        <v>135</v>
      </c>
      <c r="B128" s="150">
        <v>9866893.9381000008</v>
      </c>
      <c r="C128" s="150">
        <v>786741.34450000001</v>
      </c>
      <c r="D128" s="149">
        <v>1886.605</v>
      </c>
      <c r="E128" s="149" t="s">
        <v>8</v>
      </c>
    </row>
    <row r="129" spans="1:5">
      <c r="A129" s="149" t="s">
        <v>136</v>
      </c>
      <c r="B129" s="150">
        <v>9866877.5851000007</v>
      </c>
      <c r="C129" s="150">
        <v>786729.83019999997</v>
      </c>
      <c r="D129" s="149">
        <v>1886.721</v>
      </c>
      <c r="E129" s="149" t="s">
        <v>8</v>
      </c>
    </row>
    <row r="130" spans="1:5">
      <c r="A130" s="149" t="s">
        <v>137</v>
      </c>
      <c r="B130" s="150">
        <v>9866862.0462999996</v>
      </c>
      <c r="C130" s="150">
        <v>786717.25230000005</v>
      </c>
      <c r="D130" s="149">
        <v>1886.8820000000001</v>
      </c>
      <c r="E130" s="149" t="s">
        <v>8</v>
      </c>
    </row>
    <row r="131" spans="1:5">
      <c r="A131" s="149" t="s">
        <v>138</v>
      </c>
      <c r="B131" s="150">
        <v>9866846.6736999992</v>
      </c>
      <c r="C131" s="150">
        <v>786704.4584</v>
      </c>
      <c r="D131" s="149">
        <v>1887.0530000000001</v>
      </c>
      <c r="E131" s="149" t="s">
        <v>8</v>
      </c>
    </row>
    <row r="132" spans="1:5">
      <c r="A132" s="149" t="s">
        <v>139</v>
      </c>
      <c r="B132" s="150">
        <v>9866831.0631000008</v>
      </c>
      <c r="C132" s="150">
        <v>786691.9571</v>
      </c>
      <c r="D132" s="149">
        <v>1887.2180000000001</v>
      </c>
      <c r="E132" s="149" t="s">
        <v>8</v>
      </c>
    </row>
    <row r="133" spans="1:5">
      <c r="A133" s="149" t="s">
        <v>140</v>
      </c>
      <c r="B133" s="150">
        <v>9866815.4096000008</v>
      </c>
      <c r="C133" s="150">
        <v>786679.50840000005</v>
      </c>
      <c r="D133" s="149">
        <v>1887.383</v>
      </c>
      <c r="E133" s="149" t="s">
        <v>8</v>
      </c>
    </row>
    <row r="134" spans="1:5">
      <c r="A134" s="149" t="s">
        <v>141</v>
      </c>
      <c r="B134" s="150">
        <v>9866800.1111999992</v>
      </c>
      <c r="C134" s="150">
        <v>786666.6274</v>
      </c>
      <c r="D134" s="149">
        <v>1887.578</v>
      </c>
      <c r="E134" s="149" t="s">
        <v>8</v>
      </c>
    </row>
    <row r="135" spans="1:5">
      <c r="A135" s="149" t="s">
        <v>142</v>
      </c>
      <c r="B135" s="150">
        <v>9866784.7818</v>
      </c>
      <c r="C135" s="150">
        <v>786653.78969999996</v>
      </c>
      <c r="D135" s="149">
        <v>1887.7739999999999</v>
      </c>
      <c r="E135" s="149" t="s">
        <v>8</v>
      </c>
    </row>
    <row r="136" spans="1:5">
      <c r="A136" s="149" t="s">
        <v>143</v>
      </c>
      <c r="B136" s="150">
        <v>9866767.4951000009</v>
      </c>
      <c r="C136" s="150">
        <v>786643.7317</v>
      </c>
      <c r="D136" s="149">
        <v>1887.9159999999999</v>
      </c>
      <c r="E136" s="149" t="s">
        <v>8</v>
      </c>
    </row>
    <row r="137" spans="1:5">
      <c r="A137" s="149" t="s">
        <v>144</v>
      </c>
      <c r="B137" s="150">
        <v>9866750.2544</v>
      </c>
      <c r="C137" s="150">
        <v>786633.5956</v>
      </c>
      <c r="D137" s="149">
        <v>1888.0440000000001</v>
      </c>
      <c r="E137" s="149" t="s">
        <v>8</v>
      </c>
    </row>
    <row r="138" spans="1:5">
      <c r="A138" s="149" t="s">
        <v>145</v>
      </c>
      <c r="B138" s="150">
        <v>9866732.4822000004</v>
      </c>
      <c r="C138" s="150">
        <v>786633.22710000002</v>
      </c>
      <c r="D138" s="149">
        <v>1888.1379999999999</v>
      </c>
      <c r="E138" s="149" t="s">
        <v>8</v>
      </c>
    </row>
    <row r="139" spans="1:5">
      <c r="A139" s="149" t="s">
        <v>146</v>
      </c>
      <c r="B139" s="150">
        <v>9866718.9436000008</v>
      </c>
      <c r="C139" s="150">
        <v>786647.94799999997</v>
      </c>
      <c r="D139" s="149">
        <v>1888.222</v>
      </c>
      <c r="E139" s="149" t="s">
        <v>8</v>
      </c>
    </row>
    <row r="140" spans="1:5">
      <c r="A140" s="149" t="s">
        <v>147</v>
      </c>
      <c r="B140" s="150">
        <v>9866706.7679999992</v>
      </c>
      <c r="C140" s="150">
        <v>786663.80519999994</v>
      </c>
      <c r="D140" s="149">
        <v>1888.211</v>
      </c>
      <c r="E140" s="149" t="s">
        <v>8</v>
      </c>
    </row>
    <row r="141" spans="1:5">
      <c r="A141" s="149" t="s">
        <v>148</v>
      </c>
      <c r="B141" s="150">
        <v>9866694.7390000001</v>
      </c>
      <c r="C141" s="150">
        <v>786679.78339999996</v>
      </c>
      <c r="D141" s="149">
        <v>1888.1869999999999</v>
      </c>
      <c r="E141" s="149" t="s">
        <v>8</v>
      </c>
    </row>
    <row r="142" spans="1:5">
      <c r="A142" s="149" t="s">
        <v>149</v>
      </c>
      <c r="B142" s="150">
        <v>9866682.3762999997</v>
      </c>
      <c r="C142" s="150">
        <v>786695.50459999999</v>
      </c>
      <c r="D142" s="149">
        <v>1888.1559999999999</v>
      </c>
      <c r="E142" s="149" t="s">
        <v>8</v>
      </c>
    </row>
    <row r="143" spans="1:5">
      <c r="A143" s="149" t="s">
        <v>150</v>
      </c>
      <c r="B143" s="150">
        <v>9866669.9996000007</v>
      </c>
      <c r="C143" s="150">
        <v>786711.21499999997</v>
      </c>
      <c r="D143" s="149">
        <v>1888.125</v>
      </c>
      <c r="E143" s="149" t="s">
        <v>8</v>
      </c>
    </row>
    <row r="144" spans="1:5">
      <c r="A144" s="149" t="s">
        <v>151</v>
      </c>
      <c r="B144" s="150">
        <v>9866657.5873000007</v>
      </c>
      <c r="C144" s="150">
        <v>786726.89729999995</v>
      </c>
      <c r="D144" s="149">
        <v>1888.0889999999999</v>
      </c>
      <c r="E144" s="149" t="s">
        <v>8</v>
      </c>
    </row>
    <row r="145" spans="1:5">
      <c r="A145" s="149" t="s">
        <v>152</v>
      </c>
      <c r="B145" s="150">
        <v>9866645.1569999997</v>
      </c>
      <c r="C145" s="150">
        <v>786742.56530000002</v>
      </c>
      <c r="D145" s="149">
        <v>1888.0509999999999</v>
      </c>
      <c r="E145" s="149" t="s">
        <v>8</v>
      </c>
    </row>
    <row r="146" spans="1:5">
      <c r="A146" s="149" t="s">
        <v>153</v>
      </c>
      <c r="B146" s="150">
        <v>9866632.7262999993</v>
      </c>
      <c r="C146" s="150">
        <v>786758.23309999995</v>
      </c>
      <c r="D146" s="149">
        <v>1888.011</v>
      </c>
      <c r="E146" s="149" t="s">
        <v>8</v>
      </c>
    </row>
    <row r="147" spans="1:5">
      <c r="A147" s="149" t="s">
        <v>154</v>
      </c>
      <c r="B147" s="150">
        <v>9866620.2937000003</v>
      </c>
      <c r="C147" s="150">
        <v>786773.89930000005</v>
      </c>
      <c r="D147" s="149">
        <v>1887.9590000000001</v>
      </c>
      <c r="E147" s="149" t="s">
        <v>8</v>
      </c>
    </row>
    <row r="148" spans="1:5">
      <c r="A148" s="149" t="s">
        <v>155</v>
      </c>
      <c r="B148" s="150">
        <v>9866607.8610999994</v>
      </c>
      <c r="C148" s="150">
        <v>786789.56550000003</v>
      </c>
      <c r="D148" s="149">
        <v>1887.9069999999999</v>
      </c>
      <c r="E148" s="149" t="s">
        <v>8</v>
      </c>
    </row>
    <row r="149" spans="1:5">
      <c r="A149" s="149" t="s">
        <v>156</v>
      </c>
      <c r="B149" s="150">
        <v>9866595.4638</v>
      </c>
      <c r="C149" s="150">
        <v>786805.25970000005</v>
      </c>
      <c r="D149" s="149">
        <v>1887.8589999999999</v>
      </c>
      <c r="E149" s="149" t="s">
        <v>8</v>
      </c>
    </row>
    <row r="150" spans="1:5">
      <c r="A150" s="149" t="s">
        <v>157</v>
      </c>
      <c r="B150" s="150">
        <v>9866583.0719000008</v>
      </c>
      <c r="C150" s="150">
        <v>786820.95810000005</v>
      </c>
      <c r="D150" s="149">
        <v>1887.8109999999999</v>
      </c>
      <c r="E150" s="149" t="s">
        <v>8</v>
      </c>
    </row>
    <row r="151" spans="1:5">
      <c r="A151" s="149" t="s">
        <v>158</v>
      </c>
      <c r="B151" s="150">
        <v>9866570.7852999996</v>
      </c>
      <c r="C151" s="150">
        <v>786836.73869999999</v>
      </c>
      <c r="D151" s="149">
        <v>1887.7629999999999</v>
      </c>
      <c r="E151" s="149" t="s">
        <v>8</v>
      </c>
    </row>
    <row r="152" spans="1:5">
      <c r="A152" s="149" t="s">
        <v>159</v>
      </c>
      <c r="B152" s="150">
        <v>9866558.5672999993</v>
      </c>
      <c r="C152" s="150">
        <v>786852.57290000003</v>
      </c>
      <c r="D152" s="149">
        <v>1887.7159999999999</v>
      </c>
      <c r="E152" s="149" t="s">
        <v>8</v>
      </c>
    </row>
    <row r="153" spans="1:5">
      <c r="A153" s="149" t="s">
        <v>160</v>
      </c>
      <c r="B153" s="150">
        <v>9866546.3317000009</v>
      </c>
      <c r="C153" s="150">
        <v>786868.39339999994</v>
      </c>
      <c r="D153" s="149">
        <v>1887.672</v>
      </c>
      <c r="E153" s="149" t="s">
        <v>8</v>
      </c>
    </row>
    <row r="154" spans="1:5">
      <c r="A154" s="149" t="s">
        <v>161</v>
      </c>
      <c r="B154" s="150">
        <v>9866534.0890999995</v>
      </c>
      <c r="C154" s="150">
        <v>786884.20860000001</v>
      </c>
      <c r="D154" s="149">
        <v>1887.6310000000001</v>
      </c>
      <c r="E154" s="149" t="s">
        <v>8</v>
      </c>
    </row>
    <row r="155" spans="1:5">
      <c r="A155" s="149" t="s">
        <v>162</v>
      </c>
      <c r="B155" s="150">
        <v>9866521.8199000005</v>
      </c>
      <c r="C155" s="150">
        <v>786900.00300000003</v>
      </c>
      <c r="D155" s="149">
        <v>1887.5889999999999</v>
      </c>
      <c r="E155" s="149" t="s">
        <v>8</v>
      </c>
    </row>
    <row r="156" spans="1:5">
      <c r="A156" s="149" t="s">
        <v>163</v>
      </c>
      <c r="B156" s="150">
        <v>9866509.5109999999</v>
      </c>
      <c r="C156" s="150">
        <v>786915.76670000004</v>
      </c>
      <c r="D156" s="149">
        <v>1887.547</v>
      </c>
      <c r="E156" s="149" t="s">
        <v>8</v>
      </c>
    </row>
    <row r="157" spans="1:5">
      <c r="A157" s="149" t="s">
        <v>164</v>
      </c>
      <c r="B157" s="150">
        <v>9866497.2059000004</v>
      </c>
      <c r="C157" s="150">
        <v>786931.53319999995</v>
      </c>
      <c r="D157" s="149">
        <v>1887.4939999999999</v>
      </c>
      <c r="E157" s="149" t="s">
        <v>8</v>
      </c>
    </row>
    <row r="158" spans="1:5">
      <c r="A158" s="149" t="s">
        <v>165</v>
      </c>
      <c r="B158" s="150">
        <v>9866484.9063000008</v>
      </c>
      <c r="C158" s="150">
        <v>786947.30409999995</v>
      </c>
      <c r="D158" s="149">
        <v>1887.421</v>
      </c>
      <c r="E158" s="149" t="s">
        <v>8</v>
      </c>
    </row>
    <row r="159" spans="1:5">
      <c r="A159" s="149" t="s">
        <v>166</v>
      </c>
      <c r="B159" s="150">
        <v>9866472.5721000005</v>
      </c>
      <c r="C159" s="150">
        <v>786963.04779999994</v>
      </c>
      <c r="D159" s="149">
        <v>1887.354</v>
      </c>
      <c r="E159" s="149" t="s">
        <v>8</v>
      </c>
    </row>
    <row r="160" spans="1:5">
      <c r="A160" s="149" t="s">
        <v>167</v>
      </c>
      <c r="B160" s="150">
        <v>9866460.2061999999</v>
      </c>
      <c r="C160" s="150">
        <v>786978.76679999998</v>
      </c>
      <c r="D160" s="149">
        <v>1887.29</v>
      </c>
      <c r="E160" s="149" t="s">
        <v>8</v>
      </c>
    </row>
    <row r="161" spans="1:5">
      <c r="A161" s="149" t="s">
        <v>168</v>
      </c>
      <c r="B161" s="150">
        <v>9866447.7292999998</v>
      </c>
      <c r="C161" s="150">
        <v>786994.39740000002</v>
      </c>
      <c r="D161" s="149">
        <v>1887.1959999999999</v>
      </c>
      <c r="E161" s="149" t="s">
        <v>8</v>
      </c>
    </row>
    <row r="162" spans="1:5">
      <c r="A162" s="149" t="s">
        <v>169</v>
      </c>
      <c r="B162" s="150">
        <v>9866435.2081000004</v>
      </c>
      <c r="C162" s="150">
        <v>787009.99289999995</v>
      </c>
      <c r="D162" s="149">
        <v>1887.0909999999999</v>
      </c>
      <c r="E162" s="149" t="s">
        <v>8</v>
      </c>
    </row>
    <row r="163" spans="1:5">
      <c r="A163" s="149" t="s">
        <v>170</v>
      </c>
      <c r="B163" s="150">
        <v>9866422.7975999992</v>
      </c>
      <c r="C163" s="150">
        <v>787025.67599999998</v>
      </c>
      <c r="D163" s="149">
        <v>1886.9839999999999</v>
      </c>
      <c r="E163" s="149" t="s">
        <v>8</v>
      </c>
    </row>
    <row r="164" spans="1:5">
      <c r="A164" s="149" t="s">
        <v>171</v>
      </c>
      <c r="B164" s="150">
        <v>9866410.5022</v>
      </c>
      <c r="C164" s="150">
        <v>787041.45019999996</v>
      </c>
      <c r="D164" s="149">
        <v>1886.875</v>
      </c>
      <c r="E164" s="149" t="s">
        <v>8</v>
      </c>
    </row>
    <row r="165" spans="1:5">
      <c r="A165" s="149" t="s">
        <v>172</v>
      </c>
      <c r="B165" s="150">
        <v>9866398.0636999998</v>
      </c>
      <c r="C165" s="150">
        <v>787057.11069999996</v>
      </c>
      <c r="D165" s="149">
        <v>1886.7650000000001</v>
      </c>
      <c r="E165" s="149" t="s">
        <v>8</v>
      </c>
    </row>
    <row r="166" spans="1:5">
      <c r="A166" s="149" t="s">
        <v>173</v>
      </c>
      <c r="B166" s="150">
        <v>9866385.4896000009</v>
      </c>
      <c r="C166" s="150">
        <v>787072.66350000002</v>
      </c>
      <c r="D166" s="149">
        <v>1886.653</v>
      </c>
      <c r="E166" s="149" t="s">
        <v>8</v>
      </c>
    </row>
    <row r="167" spans="1:5">
      <c r="A167" s="149" t="s">
        <v>174</v>
      </c>
      <c r="B167" s="150">
        <v>9866373.1246000007</v>
      </c>
      <c r="C167" s="150">
        <v>787088.38190000004</v>
      </c>
      <c r="D167" s="149">
        <v>1886.519</v>
      </c>
      <c r="E167" s="149" t="s">
        <v>8</v>
      </c>
    </row>
    <row r="168" spans="1:5">
      <c r="A168" s="149" t="s">
        <v>175</v>
      </c>
      <c r="B168" s="150">
        <v>9866360.8792000003</v>
      </c>
      <c r="C168" s="150">
        <v>787104.1949</v>
      </c>
      <c r="D168" s="149">
        <v>1886.373</v>
      </c>
      <c r="E168" s="149" t="s">
        <v>8</v>
      </c>
    </row>
    <row r="169" spans="1:5">
      <c r="A169" s="149" t="s">
        <v>176</v>
      </c>
      <c r="B169" s="150">
        <v>9866348.5533000007</v>
      </c>
      <c r="C169" s="150">
        <v>787119.94510000001</v>
      </c>
      <c r="D169" s="149">
        <v>1886.2370000000001</v>
      </c>
      <c r="E169" s="149" t="s">
        <v>8</v>
      </c>
    </row>
    <row r="170" spans="1:5">
      <c r="A170" s="149" t="s">
        <v>177</v>
      </c>
      <c r="B170" s="150">
        <v>9866336.2101000007</v>
      </c>
      <c r="C170" s="150">
        <v>787135.68189999997</v>
      </c>
      <c r="D170" s="149">
        <v>1886.1030000000001</v>
      </c>
      <c r="E170" s="149" t="s">
        <v>8</v>
      </c>
    </row>
    <row r="171" spans="1:5">
      <c r="A171" s="149" t="s">
        <v>178</v>
      </c>
      <c r="B171" s="150">
        <v>9866323.8036000002</v>
      </c>
      <c r="C171" s="150">
        <v>787151.36869999999</v>
      </c>
      <c r="D171" s="149">
        <v>1885.9649999999999</v>
      </c>
      <c r="E171" s="149" t="s">
        <v>8</v>
      </c>
    </row>
    <row r="172" spans="1:5">
      <c r="A172" s="149" t="s">
        <v>179</v>
      </c>
      <c r="B172" s="150">
        <v>9866311.3814000003</v>
      </c>
      <c r="C172" s="150">
        <v>787167.04319999996</v>
      </c>
      <c r="D172" s="149">
        <v>1885.825</v>
      </c>
      <c r="E172" s="149" t="s">
        <v>8</v>
      </c>
    </row>
    <row r="173" spans="1:5">
      <c r="A173" s="149" t="s">
        <v>180</v>
      </c>
      <c r="B173" s="150">
        <v>9866299.0308999997</v>
      </c>
      <c r="C173" s="150">
        <v>787182.77399999998</v>
      </c>
      <c r="D173" s="149">
        <v>1885.692</v>
      </c>
      <c r="E173" s="149" t="s">
        <v>8</v>
      </c>
    </row>
    <row r="174" spans="1:5">
      <c r="A174" s="149" t="s">
        <v>181</v>
      </c>
      <c r="B174" s="150">
        <v>9866286.7418000009</v>
      </c>
      <c r="C174" s="150">
        <v>787198.55299999996</v>
      </c>
      <c r="D174" s="149">
        <v>1885.5650000000001</v>
      </c>
      <c r="E174" s="149" t="s">
        <v>8</v>
      </c>
    </row>
    <row r="175" spans="1:5">
      <c r="A175" s="149" t="s">
        <v>182</v>
      </c>
      <c r="B175" s="150">
        <v>9866274.2937000003</v>
      </c>
      <c r="C175" s="150">
        <v>787214.20440000005</v>
      </c>
      <c r="D175" s="149">
        <v>1885.431</v>
      </c>
      <c r="E175" s="149" t="s">
        <v>8</v>
      </c>
    </row>
    <row r="176" spans="1:5">
      <c r="A176" s="149" t="s">
        <v>183</v>
      </c>
      <c r="B176" s="150">
        <v>9866261.5326000005</v>
      </c>
      <c r="C176" s="150">
        <v>787229.6041</v>
      </c>
      <c r="D176" s="149">
        <v>1885.2850000000001</v>
      </c>
      <c r="E176" s="149" t="s">
        <v>8</v>
      </c>
    </row>
    <row r="177" spans="1:5">
      <c r="A177" s="149" t="s">
        <v>184</v>
      </c>
      <c r="B177" s="150">
        <v>9866247.8598999996</v>
      </c>
      <c r="C177" s="150">
        <v>787244.12959999999</v>
      </c>
      <c r="D177" s="149">
        <v>1885.1559999999999</v>
      </c>
      <c r="E177" s="149" t="s">
        <v>8</v>
      </c>
    </row>
    <row r="178" spans="1:5">
      <c r="A178" s="149" t="s">
        <v>185</v>
      </c>
      <c r="B178" s="150">
        <v>9866232.9471000005</v>
      </c>
      <c r="C178" s="150">
        <v>787257.45660000003</v>
      </c>
      <c r="D178" s="149">
        <v>1885.049</v>
      </c>
      <c r="E178" s="149" t="s">
        <v>8</v>
      </c>
    </row>
    <row r="179" spans="1:5">
      <c r="A179" s="149" t="s">
        <v>186</v>
      </c>
      <c r="B179" s="150">
        <v>9866215.9570000004</v>
      </c>
      <c r="C179" s="150">
        <v>787267.80110000004</v>
      </c>
      <c r="D179" s="149">
        <v>1884.9490000000001</v>
      </c>
      <c r="E179" s="149" t="s">
        <v>8</v>
      </c>
    </row>
    <row r="180" spans="1:5">
      <c r="A180" s="149" t="s">
        <v>187</v>
      </c>
      <c r="B180" s="150">
        <v>9866198.2204</v>
      </c>
      <c r="C180" s="150">
        <v>787277.04299999995</v>
      </c>
      <c r="D180" s="149">
        <v>1884.8530000000001</v>
      </c>
      <c r="E180" s="149" t="s">
        <v>8</v>
      </c>
    </row>
    <row r="181" spans="1:5">
      <c r="A181" s="149" t="s">
        <v>188</v>
      </c>
      <c r="B181" s="150">
        <v>9866179.9396000002</v>
      </c>
      <c r="C181" s="150">
        <v>787285.13540000003</v>
      </c>
      <c r="D181" s="149">
        <v>1884.7750000000001</v>
      </c>
      <c r="E181" s="149" t="s">
        <v>8</v>
      </c>
    </row>
    <row r="182" spans="1:5">
      <c r="A182" s="149" t="s">
        <v>189</v>
      </c>
      <c r="B182" s="150">
        <v>9866161.5449999999</v>
      </c>
      <c r="C182" s="150">
        <v>787292.98659999995</v>
      </c>
      <c r="D182" s="149">
        <v>1884.701</v>
      </c>
      <c r="E182" s="149" t="s">
        <v>8</v>
      </c>
    </row>
    <row r="183" spans="1:5">
      <c r="A183" s="149" t="s">
        <v>190</v>
      </c>
      <c r="B183" s="150">
        <v>9866143.2519000005</v>
      </c>
      <c r="C183" s="150">
        <v>787301.07079999999</v>
      </c>
      <c r="D183" s="149">
        <v>1884.5989999999999</v>
      </c>
      <c r="E183" s="149" t="s">
        <v>8</v>
      </c>
    </row>
    <row r="184" spans="1:5">
      <c r="A184" s="149" t="s">
        <v>191</v>
      </c>
      <c r="B184" s="150">
        <v>9866124.9637000002</v>
      </c>
      <c r="C184" s="150">
        <v>787309.16630000004</v>
      </c>
      <c r="D184" s="149">
        <v>1884.4939999999999</v>
      </c>
      <c r="E184" s="149" t="s">
        <v>8</v>
      </c>
    </row>
    <row r="185" spans="1:5">
      <c r="A185" s="149" t="s">
        <v>192</v>
      </c>
      <c r="B185" s="150">
        <v>9866106.5344999991</v>
      </c>
      <c r="C185" s="150">
        <v>787316.93559999997</v>
      </c>
      <c r="D185" s="149">
        <v>1884.413</v>
      </c>
      <c r="E185" s="149" t="s">
        <v>8</v>
      </c>
    </row>
    <row r="186" spans="1:5">
      <c r="A186" s="149" t="s">
        <v>193</v>
      </c>
      <c r="B186" s="150">
        <v>9866088.2155000009</v>
      </c>
      <c r="C186" s="150">
        <v>787324.95449999999</v>
      </c>
      <c r="D186" s="149">
        <v>1884.329</v>
      </c>
      <c r="E186" s="149" t="s">
        <v>8</v>
      </c>
    </row>
    <row r="187" spans="1:5">
      <c r="A187" s="149" t="s">
        <v>194</v>
      </c>
      <c r="B187" s="150">
        <v>9866070.0665000007</v>
      </c>
      <c r="C187" s="150">
        <v>787333.35759999999</v>
      </c>
      <c r="D187" s="149">
        <v>1884.241</v>
      </c>
      <c r="E187" s="149" t="s">
        <v>8</v>
      </c>
    </row>
    <row r="188" spans="1:5">
      <c r="A188" s="149" t="s">
        <v>195</v>
      </c>
      <c r="B188" s="150">
        <v>9866051.8717</v>
      </c>
      <c r="C188" s="150">
        <v>787341.66079999995</v>
      </c>
      <c r="D188" s="149">
        <v>1884.162</v>
      </c>
      <c r="E188" s="149" t="s">
        <v>8</v>
      </c>
    </row>
    <row r="189" spans="1:5">
      <c r="A189" s="149" t="s">
        <v>196</v>
      </c>
      <c r="B189" s="150">
        <v>9866033.6516999993</v>
      </c>
      <c r="C189" s="150">
        <v>787349.90899999999</v>
      </c>
      <c r="D189" s="149">
        <v>1884.0550000000001</v>
      </c>
      <c r="E189" s="149" t="s">
        <v>8</v>
      </c>
    </row>
    <row r="190" spans="1:5">
      <c r="A190" s="149" t="s">
        <v>197</v>
      </c>
      <c r="B190" s="150">
        <v>9866015.2999000009</v>
      </c>
      <c r="C190" s="150">
        <v>787357.85699999996</v>
      </c>
      <c r="D190" s="149">
        <v>1883.9870000000001</v>
      </c>
      <c r="E190" s="149" t="s">
        <v>8</v>
      </c>
    </row>
    <row r="191" spans="1:5">
      <c r="A191" s="149" t="s">
        <v>198</v>
      </c>
      <c r="B191" s="150">
        <v>9865996.8987000007</v>
      </c>
      <c r="C191" s="150">
        <v>787365.69240000006</v>
      </c>
      <c r="D191" s="149">
        <v>1883.932</v>
      </c>
      <c r="E191" s="149" t="s">
        <v>8</v>
      </c>
    </row>
    <row r="192" spans="1:5">
      <c r="A192" s="149" t="s">
        <v>199</v>
      </c>
      <c r="B192" s="150">
        <v>9865978.4506999999</v>
      </c>
      <c r="C192" s="150">
        <v>787373.41720000003</v>
      </c>
      <c r="D192" s="149">
        <v>1883.838</v>
      </c>
      <c r="E192" s="149" t="s">
        <v>8</v>
      </c>
    </row>
    <row r="193" spans="1:5">
      <c r="A193" s="149" t="s">
        <v>200</v>
      </c>
      <c r="B193" s="150">
        <v>9865960.0007000007</v>
      </c>
      <c r="C193" s="150">
        <v>787381.13699999999</v>
      </c>
      <c r="D193" s="149">
        <v>1883.741</v>
      </c>
      <c r="E193" s="149" t="s">
        <v>8</v>
      </c>
    </row>
    <row r="194" spans="1:5">
      <c r="A194" s="149" t="s">
        <v>201</v>
      </c>
      <c r="B194" s="150">
        <v>9865941.5757999998</v>
      </c>
      <c r="C194" s="150">
        <v>787388.9166</v>
      </c>
      <c r="D194" s="149">
        <v>1883.645</v>
      </c>
      <c r="E194" s="149" t="s">
        <v>8</v>
      </c>
    </row>
    <row r="195" spans="1:5">
      <c r="A195" s="149" t="s">
        <v>202</v>
      </c>
      <c r="B195" s="150">
        <v>9865923.1619000006</v>
      </c>
      <c r="C195" s="150">
        <v>787396.72230000002</v>
      </c>
      <c r="D195" s="149">
        <v>1883.549</v>
      </c>
      <c r="E195" s="149" t="s">
        <v>8</v>
      </c>
    </row>
    <row r="196" spans="1:5">
      <c r="A196" s="149" t="s">
        <v>203</v>
      </c>
      <c r="B196" s="150">
        <v>9865904.8333000001</v>
      </c>
      <c r="C196" s="150">
        <v>787404.72420000006</v>
      </c>
      <c r="D196" s="149">
        <v>1883.461</v>
      </c>
      <c r="E196" s="149" t="s">
        <v>8</v>
      </c>
    </row>
    <row r="197" spans="1:5">
      <c r="A197" s="149" t="s">
        <v>204</v>
      </c>
      <c r="B197" s="150">
        <v>9865886.5649999995</v>
      </c>
      <c r="C197" s="150">
        <v>787412.86479999998</v>
      </c>
      <c r="D197" s="149">
        <v>1883.3789999999999</v>
      </c>
      <c r="E197" s="149" t="s">
        <v>8</v>
      </c>
    </row>
    <row r="198" spans="1:5">
      <c r="A198" s="149" t="s">
        <v>205</v>
      </c>
      <c r="B198" s="150">
        <v>9865868.6928000003</v>
      </c>
      <c r="C198" s="150">
        <v>787421.76699999999</v>
      </c>
      <c r="D198" s="149">
        <v>1883.299</v>
      </c>
      <c r="E198" s="149" t="s">
        <v>8</v>
      </c>
    </row>
    <row r="199" spans="1:5">
      <c r="A199" s="149" t="s">
        <v>206</v>
      </c>
      <c r="B199" s="150">
        <v>9865851.5767999999</v>
      </c>
      <c r="C199" s="150">
        <v>787432.11309999996</v>
      </c>
      <c r="D199" s="149">
        <v>1883.2239999999999</v>
      </c>
      <c r="E199" s="149" t="s">
        <v>8</v>
      </c>
    </row>
    <row r="200" spans="1:5">
      <c r="A200" s="149" t="s">
        <v>207</v>
      </c>
      <c r="B200" s="150">
        <v>9865836.4100000001</v>
      </c>
      <c r="C200" s="150">
        <v>787444.89370000002</v>
      </c>
      <c r="D200" s="149">
        <v>1883.123</v>
      </c>
      <c r="E200" s="149" t="s">
        <v>8</v>
      </c>
    </row>
    <row r="201" spans="1:5">
      <c r="A201" s="149" t="s">
        <v>208</v>
      </c>
      <c r="B201" s="150">
        <v>9865822.7296999991</v>
      </c>
      <c r="C201" s="150">
        <v>787459.48320000002</v>
      </c>
      <c r="D201" s="149">
        <v>1883.0039999999999</v>
      </c>
      <c r="E201" s="149" t="s">
        <v>8</v>
      </c>
    </row>
    <row r="202" spans="1:5">
      <c r="A202" s="149" t="s">
        <v>209</v>
      </c>
      <c r="B202" s="150">
        <v>9865808.5105000008</v>
      </c>
      <c r="C202" s="150">
        <v>787473.54</v>
      </c>
      <c r="D202" s="149">
        <v>1882.902</v>
      </c>
      <c r="E202" s="149" t="s">
        <v>8</v>
      </c>
    </row>
    <row r="203" spans="1:5">
      <c r="A203" s="149" t="s">
        <v>210</v>
      </c>
      <c r="B203" s="150">
        <v>9865794.0811999999</v>
      </c>
      <c r="C203" s="150">
        <v>787487.38899999997</v>
      </c>
      <c r="D203" s="149">
        <v>1882.808</v>
      </c>
      <c r="E203" s="149" t="s">
        <v>8</v>
      </c>
    </row>
    <row r="204" spans="1:5">
      <c r="A204" s="149" t="s">
        <v>211</v>
      </c>
      <c r="B204" s="150">
        <v>9865779.5745000001</v>
      </c>
      <c r="C204" s="150">
        <v>787501.1568</v>
      </c>
      <c r="D204" s="149">
        <v>1882.6949999999999</v>
      </c>
      <c r="E204" s="149" t="s">
        <v>8</v>
      </c>
    </row>
    <row r="205" spans="1:5">
      <c r="A205" s="149" t="s">
        <v>212</v>
      </c>
      <c r="B205" s="150">
        <v>9865765.1009999998</v>
      </c>
      <c r="C205" s="150">
        <v>787514.95620000002</v>
      </c>
      <c r="D205" s="149">
        <v>1882.578</v>
      </c>
      <c r="E205" s="149" t="s">
        <v>8</v>
      </c>
    </row>
    <row r="206" spans="1:5">
      <c r="A206" s="149" t="s">
        <v>213</v>
      </c>
      <c r="B206" s="150">
        <v>9865751.7685000002</v>
      </c>
      <c r="C206" s="150">
        <v>787529.86399999994</v>
      </c>
      <c r="D206" s="149">
        <v>1882.463</v>
      </c>
      <c r="E206" s="149" t="s">
        <v>8</v>
      </c>
    </row>
    <row r="207" spans="1:5">
      <c r="A207" s="149" t="s">
        <v>214</v>
      </c>
      <c r="B207" s="150">
        <v>9865738.1966999993</v>
      </c>
      <c r="C207" s="150">
        <v>787544.53850000002</v>
      </c>
      <c r="D207" s="149">
        <v>1882.3489999999999</v>
      </c>
      <c r="E207" s="149" t="s">
        <v>8</v>
      </c>
    </row>
    <row r="208" spans="1:5">
      <c r="A208" s="149" t="s">
        <v>215</v>
      </c>
      <c r="B208" s="150">
        <v>9865723.5750999991</v>
      </c>
      <c r="C208" s="150">
        <v>787558.18429999996</v>
      </c>
      <c r="D208" s="149">
        <v>1882.2370000000001</v>
      </c>
      <c r="E208" s="149" t="s">
        <v>8</v>
      </c>
    </row>
    <row r="209" spans="1:5">
      <c r="A209" s="149" t="s">
        <v>216</v>
      </c>
      <c r="B209" s="150">
        <v>9865709.1459999997</v>
      </c>
      <c r="C209" s="150">
        <v>787572.02919999999</v>
      </c>
      <c r="D209" s="149">
        <v>1882.1220000000001</v>
      </c>
      <c r="E209" s="149" t="s">
        <v>8</v>
      </c>
    </row>
    <row r="210" spans="1:5">
      <c r="A210" s="149" t="s">
        <v>217</v>
      </c>
      <c r="B210" s="150">
        <v>9865695.0236000009</v>
      </c>
      <c r="C210" s="150">
        <v>787586.19110000005</v>
      </c>
      <c r="D210" s="149">
        <v>1882.002</v>
      </c>
      <c r="E210" s="149" t="s">
        <v>8</v>
      </c>
    </row>
    <row r="211" spans="1:5">
      <c r="A211" s="149" t="s">
        <v>218</v>
      </c>
      <c r="B211" s="150">
        <v>9865680.9283000007</v>
      </c>
      <c r="C211" s="150">
        <v>787600.37990000006</v>
      </c>
      <c r="D211" s="149">
        <v>1881.894</v>
      </c>
      <c r="E211" s="149" t="s">
        <v>8</v>
      </c>
    </row>
    <row r="212" spans="1:5">
      <c r="A212" s="149" t="s">
        <v>219</v>
      </c>
      <c r="B212" s="150">
        <v>9865666.8615000006</v>
      </c>
      <c r="C212" s="150">
        <v>787614.5969</v>
      </c>
      <c r="D212" s="149">
        <v>1881.798</v>
      </c>
      <c r="E212" s="149" t="s">
        <v>8</v>
      </c>
    </row>
    <row r="213" spans="1:5">
      <c r="A213" s="149" t="s">
        <v>220</v>
      </c>
      <c r="B213" s="150">
        <v>9865652.5787000004</v>
      </c>
      <c r="C213" s="150">
        <v>787628.59389999998</v>
      </c>
      <c r="D213" s="149">
        <v>1881.681</v>
      </c>
      <c r="E213" s="149" t="s">
        <v>8</v>
      </c>
    </row>
    <row r="214" spans="1:5">
      <c r="A214" s="149" t="s">
        <v>221</v>
      </c>
      <c r="B214" s="150">
        <v>9865638.0989999995</v>
      </c>
      <c r="C214" s="150">
        <v>787642.39020000002</v>
      </c>
      <c r="D214" s="149">
        <v>1881.546</v>
      </c>
      <c r="E214" s="149" t="s">
        <v>8</v>
      </c>
    </row>
    <row r="215" spans="1:5">
      <c r="A215" s="149" t="s">
        <v>222</v>
      </c>
      <c r="B215" s="150">
        <v>9865623.8519000001</v>
      </c>
      <c r="C215" s="150">
        <v>787656.42379999999</v>
      </c>
      <c r="D215" s="149">
        <v>1881.4290000000001</v>
      </c>
      <c r="E215" s="149" t="s">
        <v>8</v>
      </c>
    </row>
    <row r="216" spans="1:5">
      <c r="A216" s="149" t="s">
        <v>223</v>
      </c>
      <c r="B216" s="150">
        <v>9865609.7725000009</v>
      </c>
      <c r="C216" s="150">
        <v>787670.62840000005</v>
      </c>
      <c r="D216" s="149">
        <v>1881.3230000000001</v>
      </c>
      <c r="E216" s="149" t="s">
        <v>8</v>
      </c>
    </row>
    <row r="217" spans="1:5">
      <c r="A217" s="149" t="s">
        <v>224</v>
      </c>
      <c r="B217" s="150">
        <v>9865595.6098999996</v>
      </c>
      <c r="C217" s="150">
        <v>787684.74849999999</v>
      </c>
      <c r="D217" s="149">
        <v>1881.2170000000001</v>
      </c>
      <c r="E217" s="149" t="s">
        <v>8</v>
      </c>
    </row>
    <row r="218" spans="1:5">
      <c r="A218" s="149" t="s">
        <v>225</v>
      </c>
      <c r="B218" s="150">
        <v>9865581.1949000005</v>
      </c>
      <c r="C218" s="150">
        <v>787698.61239999998</v>
      </c>
      <c r="D218" s="149">
        <v>1881.1079999999999</v>
      </c>
      <c r="E218" s="149" t="s">
        <v>8</v>
      </c>
    </row>
    <row r="219" spans="1:5">
      <c r="A219" s="149" t="s">
        <v>226</v>
      </c>
      <c r="B219" s="150">
        <v>9865566.8289999999</v>
      </c>
      <c r="C219" s="150">
        <v>787712.52670000005</v>
      </c>
      <c r="D219" s="149">
        <v>1880.998</v>
      </c>
      <c r="E219" s="149" t="s">
        <v>8</v>
      </c>
    </row>
    <row r="220" spans="1:5">
      <c r="A220" s="149" t="s">
        <v>227</v>
      </c>
      <c r="B220" s="150">
        <v>9865552.6076999996</v>
      </c>
      <c r="C220" s="150">
        <v>787726.58920000005</v>
      </c>
      <c r="D220" s="149">
        <v>1880.885</v>
      </c>
      <c r="E220" s="149" t="s">
        <v>8</v>
      </c>
    </row>
    <row r="221" spans="1:5">
      <c r="A221" s="149" t="s">
        <v>228</v>
      </c>
      <c r="B221" s="150">
        <v>9865538.3863999993</v>
      </c>
      <c r="C221" s="150">
        <v>787740.65179999999</v>
      </c>
      <c r="D221" s="149">
        <v>1880.778</v>
      </c>
      <c r="E221" s="149" t="s">
        <v>8</v>
      </c>
    </row>
    <row r="222" spans="1:5">
      <c r="A222" s="149" t="s">
        <v>229</v>
      </c>
      <c r="B222" s="150">
        <v>9865524.1652000006</v>
      </c>
      <c r="C222" s="150">
        <v>787754.71429999999</v>
      </c>
      <c r="D222" s="149">
        <v>1880.68</v>
      </c>
      <c r="E222" s="149" t="s">
        <v>8</v>
      </c>
    </row>
    <row r="223" spans="1:5">
      <c r="A223" s="149" t="s">
        <v>230</v>
      </c>
      <c r="B223" s="150">
        <v>9865509.7958000004</v>
      </c>
      <c r="C223" s="150">
        <v>787768.62390000001</v>
      </c>
      <c r="D223" s="149">
        <v>1880.5920000000001</v>
      </c>
      <c r="E223" s="149" t="s">
        <v>8</v>
      </c>
    </row>
    <row r="224" spans="1:5">
      <c r="A224" s="149" t="s">
        <v>231</v>
      </c>
      <c r="B224" s="150">
        <v>9865495.2795000002</v>
      </c>
      <c r="C224" s="150">
        <v>787782.38170000003</v>
      </c>
      <c r="D224" s="149">
        <v>1880.5160000000001</v>
      </c>
      <c r="E224" s="149" t="s">
        <v>8</v>
      </c>
    </row>
    <row r="225" spans="1:5">
      <c r="A225" s="149" t="s">
        <v>232</v>
      </c>
      <c r="B225" s="150">
        <v>9865480.9258999992</v>
      </c>
      <c r="C225" s="150">
        <v>787796.30850000004</v>
      </c>
      <c r="D225" s="149">
        <v>1880.4480000000001</v>
      </c>
      <c r="E225" s="149" t="s">
        <v>8</v>
      </c>
    </row>
    <row r="226" spans="1:5">
      <c r="A226" s="149" t="s">
        <v>233</v>
      </c>
      <c r="B226" s="150">
        <v>9865466.6257000007</v>
      </c>
      <c r="C226" s="150">
        <v>787810.29070000001</v>
      </c>
      <c r="D226" s="149">
        <v>1880.3810000000001</v>
      </c>
      <c r="E226" s="149" t="s">
        <v>8</v>
      </c>
    </row>
    <row r="227" spans="1:5">
      <c r="A227" s="149" t="s">
        <v>234</v>
      </c>
      <c r="B227" s="150">
        <v>9865452.2389000002</v>
      </c>
      <c r="C227" s="150">
        <v>787824.18389999995</v>
      </c>
      <c r="D227" s="149">
        <v>1880.32</v>
      </c>
      <c r="E227" s="149" t="s">
        <v>8</v>
      </c>
    </row>
    <row r="228" spans="1:5">
      <c r="A228" s="149" t="s">
        <v>235</v>
      </c>
      <c r="B228" s="150">
        <v>9865437.8322999999</v>
      </c>
      <c r="C228" s="150">
        <v>787838.05649999995</v>
      </c>
      <c r="D228" s="149">
        <v>1880.26</v>
      </c>
      <c r="E228" s="149" t="s">
        <v>8</v>
      </c>
    </row>
    <row r="229" spans="1:5">
      <c r="A229" s="149" t="s">
        <v>236</v>
      </c>
      <c r="B229" s="150">
        <v>9865423.3475000001</v>
      </c>
      <c r="C229" s="150">
        <v>787851.84710000001</v>
      </c>
      <c r="D229" s="149">
        <v>1880.221</v>
      </c>
      <c r="E229" s="149" t="s">
        <v>8</v>
      </c>
    </row>
    <row r="230" spans="1:5">
      <c r="A230" s="149" t="s">
        <v>237</v>
      </c>
      <c r="B230" s="150">
        <v>9865408.8114999998</v>
      </c>
      <c r="C230" s="150">
        <v>787865.58409999998</v>
      </c>
      <c r="D230" s="149">
        <v>1880.1959999999999</v>
      </c>
      <c r="E230" s="149" t="s">
        <v>8</v>
      </c>
    </row>
    <row r="231" spans="1:5">
      <c r="A231" s="149" t="s">
        <v>238</v>
      </c>
      <c r="B231" s="150">
        <v>9865394.4049999993</v>
      </c>
      <c r="C231" s="150">
        <v>787879.45449999999</v>
      </c>
      <c r="D231" s="149">
        <v>1880.1590000000001</v>
      </c>
      <c r="E231" s="149" t="s">
        <v>8</v>
      </c>
    </row>
    <row r="232" spans="1:5">
      <c r="A232" s="149" t="s">
        <v>239</v>
      </c>
      <c r="B232" s="150">
        <v>9865380.2453000005</v>
      </c>
      <c r="C232" s="150">
        <v>787893.57900000003</v>
      </c>
      <c r="D232" s="149">
        <v>1880.1020000000001</v>
      </c>
      <c r="E232" s="149" t="s">
        <v>8</v>
      </c>
    </row>
    <row r="233" spans="1:5">
      <c r="A233" s="149" t="s">
        <v>240</v>
      </c>
      <c r="B233" s="150">
        <v>9865365.8463000003</v>
      </c>
      <c r="C233" s="150">
        <v>787907.45629999996</v>
      </c>
      <c r="D233" s="149">
        <v>1880.067</v>
      </c>
      <c r="E233" s="149" t="s">
        <v>8</v>
      </c>
    </row>
    <row r="234" spans="1:5">
      <c r="A234" s="149" t="s">
        <v>241</v>
      </c>
      <c r="B234" s="150">
        <v>9865351.2657999992</v>
      </c>
      <c r="C234" s="150">
        <v>787921.14599999995</v>
      </c>
      <c r="D234" s="149">
        <v>1880.049</v>
      </c>
      <c r="E234" s="149" t="s">
        <v>8</v>
      </c>
    </row>
    <row r="235" spans="1:5">
      <c r="A235" s="149" t="s">
        <v>242</v>
      </c>
      <c r="B235" s="150">
        <v>9865336.9408</v>
      </c>
      <c r="C235" s="150">
        <v>787935.10210000002</v>
      </c>
      <c r="D235" s="149">
        <v>1880.0060000000001</v>
      </c>
      <c r="E235" s="149" t="s">
        <v>8</v>
      </c>
    </row>
    <row r="236" spans="1:5">
      <c r="A236" s="149" t="s">
        <v>243</v>
      </c>
      <c r="B236" s="150">
        <v>9865322.6598000005</v>
      </c>
      <c r="C236" s="150">
        <v>787949.10400000005</v>
      </c>
      <c r="D236" s="149">
        <v>1879.96</v>
      </c>
      <c r="E236" s="149" t="s">
        <v>8</v>
      </c>
    </row>
    <row r="237" spans="1:5">
      <c r="A237" s="149" t="s">
        <v>244</v>
      </c>
      <c r="B237" s="150">
        <v>9865307.8235999998</v>
      </c>
      <c r="C237" s="150">
        <v>787962.51580000005</v>
      </c>
      <c r="D237" s="149">
        <v>1879.925</v>
      </c>
      <c r="E237" s="149" t="s">
        <v>8</v>
      </c>
    </row>
    <row r="238" spans="1:5">
      <c r="A238" s="149" t="s">
        <v>245</v>
      </c>
      <c r="B238" s="150">
        <v>9865292.9776000008</v>
      </c>
      <c r="C238" s="150">
        <v>787975.91709999996</v>
      </c>
      <c r="D238" s="149">
        <v>1879.8889999999999</v>
      </c>
      <c r="E238" s="149" t="s">
        <v>8</v>
      </c>
    </row>
    <row r="239" spans="1:5">
      <c r="A239" s="149" t="s">
        <v>246</v>
      </c>
      <c r="B239" s="150">
        <v>9865278.5997000001</v>
      </c>
      <c r="C239" s="150">
        <v>787989.81929999997</v>
      </c>
      <c r="D239" s="149">
        <v>1879.9</v>
      </c>
      <c r="E239" s="149" t="s">
        <v>8</v>
      </c>
    </row>
    <row r="240" spans="1:5">
      <c r="A240" s="149" t="s">
        <v>247</v>
      </c>
      <c r="B240" s="150">
        <v>9865264.2386000007</v>
      </c>
      <c r="C240" s="150">
        <v>788003.73869999999</v>
      </c>
      <c r="D240" s="149">
        <v>1879.902</v>
      </c>
      <c r="E240" s="149" t="s">
        <v>8</v>
      </c>
    </row>
    <row r="241" spans="1:5">
      <c r="A241" s="149" t="s">
        <v>248</v>
      </c>
      <c r="B241" s="150">
        <v>9865250.1536999997</v>
      </c>
      <c r="C241" s="150">
        <v>788017.93790000002</v>
      </c>
      <c r="D241" s="149">
        <v>1879.692</v>
      </c>
      <c r="E241" s="149" t="s">
        <v>8</v>
      </c>
    </row>
    <row r="242" spans="1:5">
      <c r="A242" s="149" t="s">
        <v>249</v>
      </c>
      <c r="B242" s="150">
        <v>9865236.0689000003</v>
      </c>
      <c r="C242" s="150">
        <v>788032.13710000005</v>
      </c>
      <c r="D242" s="149">
        <v>1879.482</v>
      </c>
      <c r="E242" s="149" t="s">
        <v>8</v>
      </c>
    </row>
    <row r="243" spans="1:5">
      <c r="A243" s="149" t="s">
        <v>250</v>
      </c>
      <c r="B243" s="150">
        <v>9865222.0179999992</v>
      </c>
      <c r="C243" s="150">
        <v>788046.36990000005</v>
      </c>
      <c r="D243" s="149">
        <v>1879.3219999999999</v>
      </c>
      <c r="E243" s="149" t="s">
        <v>8</v>
      </c>
    </row>
    <row r="244" spans="1:5">
      <c r="A244" s="149" t="s">
        <v>251</v>
      </c>
      <c r="B244" s="150">
        <v>9865212.9890000001</v>
      </c>
      <c r="C244" s="150">
        <v>788055.53599999996</v>
      </c>
      <c r="D244" s="149">
        <v>1879.2339999999999</v>
      </c>
      <c r="E244" s="149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zoomScaleNormal="100" workbookViewId="0">
      <selection activeCell="B5" sqref="B5"/>
    </sheetView>
  </sheetViews>
  <sheetFormatPr defaultColWidth="8.69921875" defaultRowHeight="15.75"/>
  <cols>
    <col min="1" max="1" width="34.3984375" style="7" customWidth="1"/>
    <col min="2" max="2" width="12.5" style="13" customWidth="1"/>
    <col min="3" max="3" width="8.69921875" style="7"/>
    <col min="4" max="4" width="32.3984375" style="7" customWidth="1"/>
    <col min="5" max="16384" width="8.69921875" style="7"/>
  </cols>
  <sheetData>
    <row r="1" spans="1:4">
      <c r="A1" s="6" t="s">
        <v>253</v>
      </c>
      <c r="B1" s="166" t="s">
        <v>254</v>
      </c>
      <c r="C1" s="167"/>
    </row>
    <row r="2" spans="1:4">
      <c r="A2" s="8" t="s">
        <v>255</v>
      </c>
      <c r="B2" s="123">
        <v>9.5</v>
      </c>
      <c r="C2" s="10" t="s">
        <v>256</v>
      </c>
    </row>
    <row r="3" spans="1:4">
      <c r="A3" s="8"/>
      <c r="B3" s="123"/>
      <c r="C3" s="10"/>
    </row>
    <row r="4" spans="1:4">
      <c r="A4" s="8" t="s">
        <v>257</v>
      </c>
      <c r="B4" s="123">
        <v>2500</v>
      </c>
      <c r="C4" s="10" t="s">
        <v>258</v>
      </c>
    </row>
    <row r="5" spans="1:4">
      <c r="A5" s="8"/>
      <c r="B5" s="123"/>
      <c r="C5" s="10"/>
    </row>
    <row r="6" spans="1:4">
      <c r="A6" s="8" t="s">
        <v>259</v>
      </c>
      <c r="B6" s="123">
        <v>20</v>
      </c>
      <c r="C6" s="10" t="s">
        <v>260</v>
      </c>
      <c r="D6" s="11"/>
    </row>
    <row r="7" spans="1:4">
      <c r="A7" s="8" t="s">
        <v>261</v>
      </c>
      <c r="B7" s="123">
        <f>B4*B6</f>
        <v>50000</v>
      </c>
      <c r="C7" s="10" t="s">
        <v>262</v>
      </c>
    </row>
    <row r="8" spans="1:4">
      <c r="A8" s="8"/>
      <c r="B8" s="123"/>
      <c r="C8" s="10"/>
      <c r="D8" s="14"/>
    </row>
    <row r="9" spans="1:4">
      <c r="A9" s="8" t="s">
        <v>263</v>
      </c>
      <c r="B9" s="123">
        <f>B7/1000</f>
        <v>50</v>
      </c>
      <c r="C9" s="10" t="s">
        <v>264</v>
      </c>
      <c r="D9" s="15"/>
    </row>
    <row r="10" spans="1:4">
      <c r="A10" s="8"/>
      <c r="B10" s="123"/>
      <c r="C10" s="10"/>
    </row>
    <row r="11" spans="1:4">
      <c r="A11" s="8" t="s">
        <v>265</v>
      </c>
      <c r="B11" s="123">
        <v>100</v>
      </c>
      <c r="C11" s="10" t="s">
        <v>264</v>
      </c>
    </row>
    <row r="12" spans="1:4">
      <c r="A12" s="8"/>
      <c r="B12" s="123"/>
      <c r="C12" s="10"/>
    </row>
    <row r="13" spans="1:4">
      <c r="A13" s="8" t="s">
        <v>266</v>
      </c>
      <c r="B13" s="123">
        <f>B9-B11</f>
        <v>-50</v>
      </c>
      <c r="C13" s="10" t="s">
        <v>264</v>
      </c>
    </row>
    <row r="14" spans="1:4">
      <c r="A14" s="8"/>
      <c r="B14" s="9"/>
      <c r="C14" s="10"/>
    </row>
    <row r="17" spans="1:4">
      <c r="A17" s="12" t="s">
        <v>267</v>
      </c>
    </row>
    <row r="18" spans="1:4" ht="47.25">
      <c r="A18" s="11" t="s">
        <v>268</v>
      </c>
    </row>
    <row r="19" spans="1:4">
      <c r="A19" s="12" t="s">
        <v>269</v>
      </c>
      <c r="B19" s="13" t="s">
        <v>270</v>
      </c>
      <c r="C19" s="7" t="s">
        <v>271</v>
      </c>
      <c r="D19" s="7" t="s">
        <v>272</v>
      </c>
    </row>
  </sheetData>
  <mergeCells count="1">
    <mergeCell ref="B1:C1"/>
  </mergeCells>
  <pageMargins left="0.7" right="0.7" top="0.75" bottom="0.75" header="0.3" footer="0.3"/>
  <pageSetup paperSize="9" scale="76" orientation="portrait" r:id="rId1"/>
  <headerFooter>
    <oddHeader>&amp;LPUMP DESIGN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Normal="100" workbookViewId="0">
      <selection activeCell="A6" sqref="A6:XFD11"/>
    </sheetView>
  </sheetViews>
  <sheetFormatPr defaultColWidth="8.69921875" defaultRowHeight="15.75"/>
  <cols>
    <col min="1" max="1" width="18" style="4" customWidth="1"/>
    <col min="2" max="5" width="8.69921875" style="4"/>
    <col min="6" max="6" width="9" style="4" customWidth="1"/>
    <col min="7" max="16384" width="8.69921875" style="4"/>
  </cols>
  <sheetData>
    <row r="1" spans="1:6" ht="16.5" thickBot="1">
      <c r="A1" s="175" t="s">
        <v>273</v>
      </c>
      <c r="B1" s="176"/>
      <c r="C1" s="176"/>
      <c r="D1" s="177"/>
      <c r="E1" s="16"/>
      <c r="F1" s="16"/>
    </row>
    <row r="2" spans="1:6" ht="29.25" customHeight="1">
      <c r="A2" s="155" t="s">
        <v>274</v>
      </c>
      <c r="B2" s="17">
        <v>200</v>
      </c>
      <c r="C2" s="185" t="s">
        <v>275</v>
      </c>
      <c r="D2" s="185" t="s">
        <v>276</v>
      </c>
      <c r="E2" s="16"/>
      <c r="F2" s="16"/>
    </row>
    <row r="3" spans="1:6" ht="29.25" customHeight="1" thickBot="1">
      <c r="A3" s="156" t="s">
        <v>277</v>
      </c>
      <c r="B3" s="18">
        <v>187</v>
      </c>
      <c r="C3" s="186"/>
      <c r="D3" s="186"/>
      <c r="E3" s="16"/>
      <c r="F3" s="16"/>
    </row>
    <row r="4" spans="1:6" ht="16.5" thickBot="1">
      <c r="A4" s="157" t="s">
        <v>278</v>
      </c>
      <c r="B4" s="19">
        <v>6</v>
      </c>
      <c r="C4" s="20">
        <f>B4*D4</f>
        <v>4.0000000199999999</v>
      </c>
      <c r="D4" s="158">
        <v>0.66666667000000002</v>
      </c>
    </row>
    <row r="5" spans="1:6" ht="16.5" thickBot="1">
      <c r="A5" s="187" t="s">
        <v>279</v>
      </c>
      <c r="B5" s="188"/>
      <c r="C5" s="188"/>
      <c r="D5" s="189"/>
      <c r="E5" s="16"/>
      <c r="F5" s="16"/>
    </row>
    <row r="6" spans="1:6">
      <c r="A6" s="21" t="s">
        <v>280</v>
      </c>
      <c r="B6" s="22"/>
      <c r="C6" s="22"/>
      <c r="D6" s="23">
        <f>B3</f>
        <v>187</v>
      </c>
    </row>
    <row r="7" spans="1:6">
      <c r="A7" s="24" t="s">
        <v>281</v>
      </c>
      <c r="B7" s="25"/>
      <c r="C7" s="25"/>
      <c r="D7" s="26">
        <f>'Rising Main  - Tank'!N53</f>
        <v>12.592142815540951</v>
      </c>
      <c r="E7" s="16"/>
      <c r="F7" s="16"/>
    </row>
    <row r="8" spans="1:6">
      <c r="A8" s="24" t="s">
        <v>282</v>
      </c>
      <c r="B8" s="25"/>
      <c r="C8" s="25"/>
      <c r="D8" s="26">
        <v>50</v>
      </c>
      <c r="E8" s="16"/>
      <c r="F8" s="16"/>
    </row>
    <row r="9" spans="1:6">
      <c r="A9" s="24" t="s">
        <v>283</v>
      </c>
      <c r="B9" s="25"/>
      <c r="C9" s="25"/>
      <c r="D9" s="26">
        <v>1.5</v>
      </c>
      <c r="E9" s="16"/>
      <c r="F9" s="16"/>
    </row>
    <row r="10" spans="1:6">
      <c r="A10" s="24" t="s">
        <v>284</v>
      </c>
      <c r="B10" s="27">
        <v>0.15</v>
      </c>
      <c r="C10" s="25"/>
      <c r="D10" s="26">
        <f>B10*(D7+D8+D9)</f>
        <v>9.6138214223311422</v>
      </c>
      <c r="E10" s="16"/>
      <c r="F10" s="16"/>
    </row>
    <row r="11" spans="1:6" s="5" customFormat="1">
      <c r="A11" s="24"/>
      <c r="B11" s="25"/>
      <c r="C11" s="25"/>
      <c r="D11" s="28"/>
      <c r="E11" s="16"/>
      <c r="F11" s="16"/>
    </row>
    <row r="12" spans="1:6" s="5" customFormat="1" ht="16.5" thickBot="1">
      <c r="A12" s="190" t="s">
        <v>285</v>
      </c>
      <c r="B12" s="191"/>
      <c r="C12" s="192"/>
      <c r="D12" s="29">
        <f>SUM(D6:D11)</f>
        <v>260.70596423787208</v>
      </c>
      <c r="E12" s="16"/>
      <c r="F12" s="16"/>
    </row>
    <row r="13" spans="1:6" ht="16.5" thickBot="1">
      <c r="A13" s="187" t="s">
        <v>286</v>
      </c>
      <c r="B13" s="188"/>
      <c r="C13" s="188"/>
      <c r="D13" s="188"/>
      <c r="E13" s="188"/>
      <c r="F13" s="189"/>
    </row>
    <row r="14" spans="1:6" ht="20.25" thickBot="1">
      <c r="A14" s="30" t="s">
        <v>287</v>
      </c>
      <c r="B14" s="31" t="s">
        <v>288</v>
      </c>
      <c r="C14" s="31" t="s">
        <v>289</v>
      </c>
      <c r="D14" s="32" t="s">
        <v>290</v>
      </c>
      <c r="E14" s="33"/>
      <c r="F14" s="34" t="s">
        <v>291</v>
      </c>
    </row>
    <row r="15" spans="1:6" ht="16.5" thickBot="1">
      <c r="A15" s="35">
        <f>D12</f>
        <v>260.70596423787208</v>
      </c>
      <c r="B15" s="36">
        <f>C4/(3.6)</f>
        <v>1.1111111166666665</v>
      </c>
      <c r="C15" s="37">
        <v>102</v>
      </c>
      <c r="D15" s="37">
        <v>0.65</v>
      </c>
      <c r="E15" s="38"/>
      <c r="F15" s="39">
        <f>(A15*B15)/(C15*D15)</f>
        <v>4.3691296387028968</v>
      </c>
    </row>
    <row r="16" spans="1:6" ht="16.5" thickBot="1">
      <c r="A16" s="40" t="s">
        <v>292</v>
      </c>
      <c r="B16" s="33"/>
      <c r="C16" s="41"/>
      <c r="D16" s="42">
        <v>1.5</v>
      </c>
      <c r="E16" s="43">
        <f>F15*D16</f>
        <v>6.5536944580543448</v>
      </c>
      <c r="F16" s="44" t="s">
        <v>291</v>
      </c>
    </row>
    <row r="17" spans="1:6" ht="16.5" thickBot="1">
      <c r="A17" s="16"/>
      <c r="B17" s="16"/>
      <c r="C17" s="16"/>
      <c r="D17" s="45"/>
      <c r="E17" s="43">
        <f>E16/0.8</f>
        <v>8.192118072567931</v>
      </c>
      <c r="F17" s="44" t="s">
        <v>293</v>
      </c>
    </row>
    <row r="18" spans="1:6" ht="16.5" thickBot="1">
      <c r="A18" s="175" t="s">
        <v>294</v>
      </c>
      <c r="B18" s="176"/>
      <c r="C18" s="176"/>
      <c r="D18" s="176"/>
      <c r="E18" s="177"/>
      <c r="F18" s="16"/>
    </row>
    <row r="19" spans="1:6">
      <c r="A19" s="178" t="s">
        <v>295</v>
      </c>
      <c r="B19" s="159" t="s">
        <v>296</v>
      </c>
      <c r="C19" s="179" t="s">
        <v>297</v>
      </c>
      <c r="D19" s="180"/>
      <c r="E19" s="181"/>
    </row>
    <row r="20" spans="1:6">
      <c r="A20" s="171"/>
      <c r="B20" s="160" t="s">
        <v>298</v>
      </c>
      <c r="C20" s="161" t="s">
        <v>299</v>
      </c>
      <c r="D20" s="162" t="s">
        <v>300</v>
      </c>
      <c r="E20" s="161" t="s">
        <v>301</v>
      </c>
    </row>
    <row r="21" spans="1:6">
      <c r="A21" s="171"/>
      <c r="B21" s="160" t="s">
        <v>302</v>
      </c>
      <c r="C21" s="163">
        <v>3</v>
      </c>
      <c r="D21" s="162" t="s">
        <v>303</v>
      </c>
      <c r="E21" s="163">
        <v>310</v>
      </c>
    </row>
    <row r="22" spans="1:6">
      <c r="A22" s="171"/>
      <c r="B22" s="160" t="s">
        <v>304</v>
      </c>
      <c r="C22" s="163">
        <v>6</v>
      </c>
      <c r="D22" s="162" t="s">
        <v>305</v>
      </c>
      <c r="E22" s="163">
        <v>260</v>
      </c>
    </row>
    <row r="23" spans="1:6">
      <c r="A23" s="182"/>
      <c r="B23" s="183"/>
      <c r="C23" s="183"/>
      <c r="D23" s="183"/>
      <c r="E23" s="184"/>
    </row>
    <row r="24" spans="1:6">
      <c r="A24" s="171" t="s">
        <v>306</v>
      </c>
      <c r="B24" s="160" t="s">
        <v>296</v>
      </c>
      <c r="C24" s="172" t="s">
        <v>307</v>
      </c>
      <c r="D24" s="173"/>
      <c r="E24" s="174"/>
    </row>
    <row r="25" spans="1:6">
      <c r="A25" s="171"/>
      <c r="B25" s="160" t="s">
        <v>298</v>
      </c>
      <c r="C25" s="161" t="s">
        <v>299</v>
      </c>
      <c r="D25" s="162" t="s">
        <v>300</v>
      </c>
      <c r="E25" s="161" t="s">
        <v>301</v>
      </c>
    </row>
    <row r="26" spans="1:6">
      <c r="A26" s="171"/>
      <c r="B26" s="160" t="s">
        <v>302</v>
      </c>
      <c r="C26" s="164">
        <v>3</v>
      </c>
      <c r="D26" s="162" t="s">
        <v>303</v>
      </c>
      <c r="E26" s="164">
        <v>390</v>
      </c>
    </row>
    <row r="27" spans="1:6">
      <c r="A27" s="171"/>
      <c r="B27" s="160" t="s">
        <v>304</v>
      </c>
      <c r="C27" s="164">
        <v>6</v>
      </c>
      <c r="D27" s="162" t="s">
        <v>305</v>
      </c>
      <c r="E27" s="164">
        <v>210</v>
      </c>
    </row>
    <row r="28" spans="1:6">
      <c r="A28" s="168"/>
      <c r="B28" s="169"/>
      <c r="C28" s="169"/>
      <c r="D28" s="169"/>
      <c r="E28" s="170"/>
    </row>
    <row r="29" spans="1:6">
      <c r="A29" s="171" t="s">
        <v>308</v>
      </c>
      <c r="B29" s="160" t="s">
        <v>296</v>
      </c>
      <c r="C29" s="172"/>
      <c r="D29" s="173"/>
      <c r="E29" s="174"/>
    </row>
    <row r="30" spans="1:6">
      <c r="A30" s="171"/>
      <c r="B30" s="160" t="s">
        <v>298</v>
      </c>
      <c r="C30" s="161" t="s">
        <v>299</v>
      </c>
      <c r="D30" s="162" t="s">
        <v>300</v>
      </c>
      <c r="E30" s="161" t="s">
        <v>301</v>
      </c>
    </row>
    <row r="31" spans="1:6">
      <c r="A31" s="171"/>
      <c r="B31" s="160" t="s">
        <v>302</v>
      </c>
      <c r="C31" s="164"/>
      <c r="D31" s="162" t="s">
        <v>303</v>
      </c>
      <c r="E31" s="164"/>
    </row>
    <row r="32" spans="1:6">
      <c r="A32" s="171"/>
      <c r="B32" s="160" t="s">
        <v>304</v>
      </c>
      <c r="C32" s="164"/>
      <c r="D32" s="162" t="s">
        <v>305</v>
      </c>
      <c r="E32" s="164"/>
    </row>
  </sheetData>
  <mergeCells count="15">
    <mergeCell ref="A13:F13"/>
    <mergeCell ref="A1:D1"/>
    <mergeCell ref="C2:C3"/>
    <mergeCell ref="D2:D3"/>
    <mergeCell ref="A5:D5"/>
    <mergeCell ref="A12:C12"/>
    <mergeCell ref="A28:E28"/>
    <mergeCell ref="A29:A32"/>
    <mergeCell ref="C29:E29"/>
    <mergeCell ref="A18:E18"/>
    <mergeCell ref="A19:A22"/>
    <mergeCell ref="C19:E19"/>
    <mergeCell ref="A23:E23"/>
    <mergeCell ref="A24:A27"/>
    <mergeCell ref="C24:E24"/>
  </mergeCells>
  <pageMargins left="0.7" right="0.7" top="0.75" bottom="0.75" header="0.3" footer="0.3"/>
  <pageSetup paperSize="9" orientation="portrait" r:id="rId1"/>
  <headerFooter>
    <oddHeader xml:space="preserve">&amp;LMBOMBOINI WATER 
PROJECT&amp;CPrepared by: JAO
Checked by:     
&amp;RDate: 14/03/2019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5"/>
  <sheetViews>
    <sheetView topLeftCell="A37" zoomScaleNormal="100" zoomScalePageLayoutView="40" workbookViewId="0">
      <selection activeCell="A6" sqref="A6:XFD21"/>
    </sheetView>
  </sheetViews>
  <sheetFormatPr defaultColWidth="6.796875" defaultRowHeight="15.75"/>
  <cols>
    <col min="1" max="1" width="10.796875" style="52" customWidth="1"/>
    <col min="2" max="2" width="9.09765625" style="51" customWidth="1"/>
    <col min="3" max="4" width="11" style="87" customWidth="1"/>
    <col min="5" max="5" width="11" style="98" customWidth="1"/>
    <col min="6" max="6" width="10.5" style="55" customWidth="1"/>
    <col min="7" max="8" width="9.19921875" style="55" customWidth="1"/>
    <col min="9" max="9" width="9" style="51" bestFit="1" customWidth="1"/>
    <col min="10" max="10" width="6.796875" style="51" bestFit="1" customWidth="1"/>
    <col min="11" max="11" width="7.5" style="51" bestFit="1" customWidth="1"/>
    <col min="12" max="12" width="9" style="51" bestFit="1" customWidth="1"/>
    <col min="13" max="13" width="5.296875" style="51" customWidth="1"/>
    <col min="14" max="15" width="9" style="51" bestFit="1" customWidth="1"/>
    <col min="16" max="16" width="6.59765625" style="51" customWidth="1"/>
    <col min="17" max="18" width="9" style="51" bestFit="1" customWidth="1"/>
    <col min="19" max="19" width="7.5" style="88" bestFit="1" customWidth="1"/>
    <col min="20" max="20" width="8" style="51" bestFit="1" customWidth="1"/>
    <col min="21" max="21" width="7.8984375" style="51" bestFit="1" customWidth="1"/>
    <col min="22" max="22" width="9.3984375" style="51" bestFit="1" customWidth="1"/>
    <col min="23" max="23" width="12" style="51" bestFit="1" customWidth="1"/>
    <col min="24" max="27" width="11.59765625" style="52" customWidth="1"/>
    <col min="28" max="28" width="37.69921875" style="52" customWidth="1"/>
    <col min="29" max="29" width="11" style="51" customWidth="1"/>
    <col min="30" max="31" width="10.59765625" style="51" customWidth="1"/>
    <col min="32" max="32" width="11.296875" style="51" bestFit="1" customWidth="1"/>
    <col min="33" max="33" width="11.296875" style="51" customWidth="1"/>
    <col min="34" max="16384" width="6.796875" style="52"/>
  </cols>
  <sheetData>
    <row r="1" spans="1:33" ht="36" customHeight="1" thickBot="1">
      <c r="A1" s="193" t="s">
        <v>309</v>
      </c>
      <c r="B1" s="194"/>
      <c r="C1" s="194"/>
      <c r="D1" s="194"/>
      <c r="E1" s="195"/>
      <c r="F1" s="49">
        <f>500*2000</f>
        <v>1000000</v>
      </c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33" ht="16.149999999999999" customHeight="1" thickBot="1">
      <c r="A2" s="53" t="s">
        <v>310</v>
      </c>
      <c r="B2" s="54"/>
      <c r="C2" s="196"/>
      <c r="D2" s="197"/>
      <c r="E2" s="198"/>
      <c r="G2" s="49"/>
      <c r="H2" s="49"/>
      <c r="S2" s="56" t="s">
        <v>311</v>
      </c>
      <c r="T2" s="51">
        <v>1</v>
      </c>
      <c r="V2" s="57" t="s">
        <v>312</v>
      </c>
      <c r="W2" s="58" t="s">
        <v>298</v>
      </c>
      <c r="X2" s="58">
        <f>'Pump Design'!C4/3600</f>
        <v>1.1111111166666667E-3</v>
      </c>
      <c r="AB2" s="59"/>
    </row>
    <row r="3" spans="1:33" ht="16.149999999999999" customHeight="1" thickBot="1">
      <c r="A3" s="199" t="s">
        <v>313</v>
      </c>
      <c r="B3" s="200"/>
      <c r="C3" s="200"/>
      <c r="D3" s="200"/>
      <c r="E3" s="201"/>
      <c r="F3" s="147"/>
      <c r="G3" s="49"/>
      <c r="H3" s="49"/>
      <c r="I3" s="60"/>
      <c r="J3" s="61"/>
      <c r="K3" s="61"/>
      <c r="L3" s="61"/>
      <c r="M3" s="61"/>
      <c r="N3" s="61"/>
      <c r="O3" s="61"/>
      <c r="P3" s="61"/>
      <c r="Q3" s="61"/>
      <c r="R3" s="61"/>
      <c r="S3" s="56"/>
      <c r="T3" s="61"/>
      <c r="U3" s="61"/>
      <c r="V3" s="61"/>
      <c r="W3" s="62"/>
      <c r="X3" s="62"/>
      <c r="Y3" s="60"/>
      <c r="Z3" s="60"/>
      <c r="AA3" s="60"/>
      <c r="AB3" s="59"/>
    </row>
    <row r="4" spans="1:33" ht="16.149999999999999" customHeight="1" thickTop="1" thickBot="1">
      <c r="A4" s="53" t="s">
        <v>314</v>
      </c>
      <c r="B4" s="63"/>
      <c r="C4" s="64"/>
      <c r="D4" s="64"/>
      <c r="E4" s="91"/>
      <c r="G4" s="49"/>
      <c r="H4" s="49"/>
      <c r="I4" s="60"/>
      <c r="J4" s="61"/>
      <c r="K4" s="61"/>
      <c r="L4" s="61"/>
      <c r="M4" s="61"/>
      <c r="N4" s="61"/>
      <c r="O4" s="61"/>
      <c r="P4" s="61"/>
      <c r="Q4" s="61"/>
      <c r="R4" s="61"/>
      <c r="S4" s="56"/>
      <c r="T4" s="61"/>
      <c r="U4" s="61"/>
      <c r="V4" s="61"/>
      <c r="W4" s="61"/>
      <c r="X4" s="60"/>
      <c r="Y4" s="60"/>
      <c r="Z4" s="60"/>
      <c r="AA4" s="60"/>
      <c r="AB4" s="59"/>
      <c r="AC4" s="202" t="s">
        <v>315</v>
      </c>
      <c r="AD4" s="203"/>
      <c r="AE4" s="203"/>
      <c r="AF4" s="204"/>
      <c r="AG4" s="65"/>
    </row>
    <row r="5" spans="1:33" s="146" customFormat="1" ht="33" customHeight="1" thickTop="1">
      <c r="A5" s="135" t="s">
        <v>316</v>
      </c>
      <c r="B5" s="136" t="s">
        <v>0</v>
      </c>
      <c r="C5" s="137" t="s">
        <v>317</v>
      </c>
      <c r="D5" s="137" t="s">
        <v>318</v>
      </c>
      <c r="E5" s="138" t="s">
        <v>319</v>
      </c>
      <c r="F5" s="139" t="s">
        <v>320</v>
      </c>
      <c r="G5" s="140" t="s">
        <v>321</v>
      </c>
      <c r="H5" s="140" t="s">
        <v>322</v>
      </c>
      <c r="I5" s="46" t="s">
        <v>323</v>
      </c>
      <c r="J5" s="46" t="s">
        <v>324</v>
      </c>
      <c r="K5" s="46" t="s">
        <v>325</v>
      </c>
      <c r="L5" s="46" t="s">
        <v>326</v>
      </c>
      <c r="M5" s="47" t="s">
        <v>327</v>
      </c>
      <c r="N5" s="47" t="s">
        <v>328</v>
      </c>
      <c r="O5" s="47" t="s">
        <v>329</v>
      </c>
      <c r="P5" s="47" t="s">
        <v>330</v>
      </c>
      <c r="Q5" s="47" t="s">
        <v>331</v>
      </c>
      <c r="R5" s="47" t="s">
        <v>332</v>
      </c>
      <c r="S5" s="141" t="s">
        <v>333</v>
      </c>
      <c r="T5" s="46" t="s">
        <v>334</v>
      </c>
      <c r="U5" s="46" t="s">
        <v>335</v>
      </c>
      <c r="V5" s="47" t="s">
        <v>336</v>
      </c>
      <c r="W5" s="47" t="s">
        <v>337</v>
      </c>
      <c r="X5" s="46" t="s">
        <v>338</v>
      </c>
      <c r="Y5" s="46" t="s">
        <v>339</v>
      </c>
      <c r="Z5" s="48" t="s">
        <v>340</v>
      </c>
      <c r="AA5" s="48" t="s">
        <v>341</v>
      </c>
      <c r="AB5" s="142" t="s">
        <v>342</v>
      </c>
      <c r="AC5" s="143" t="s">
        <v>343</v>
      </c>
      <c r="AD5" s="143" t="s">
        <v>344</v>
      </c>
      <c r="AE5" s="143" t="s">
        <v>345</v>
      </c>
      <c r="AF5" s="144" t="s">
        <v>346</v>
      </c>
      <c r="AG5" s="145" t="s">
        <v>347</v>
      </c>
    </row>
    <row r="6" spans="1:33" s="121" customFormat="1">
      <c r="A6" s="114"/>
      <c r="B6" s="117" t="s">
        <v>348</v>
      </c>
      <c r="C6" s="124">
        <v>9876483.4560000002</v>
      </c>
      <c r="D6" s="124">
        <v>687489.80299999996</v>
      </c>
      <c r="E6" s="125">
        <v>1535.24</v>
      </c>
      <c r="F6" s="126">
        <v>0</v>
      </c>
      <c r="G6" s="118">
        <v>0</v>
      </c>
      <c r="H6" s="124">
        <v>1873.175</v>
      </c>
      <c r="I6" s="111">
        <f>Y6-X6</f>
        <v>1.1111111166666667E-3</v>
      </c>
      <c r="J6" s="111">
        <f>AD6/1000</f>
        <v>4.3999999999999997E-2</v>
      </c>
      <c r="K6" s="111">
        <f>3.14*POWER(J6,2)/4</f>
        <v>1.51976E-3</v>
      </c>
      <c r="L6" s="111">
        <f>I6/K6</f>
        <v>0.73110959405871101</v>
      </c>
      <c r="M6" s="111">
        <v>150</v>
      </c>
      <c r="N6" s="111">
        <f t="shared" ref="N6:N37" si="0">6.843*G6*POWER(L6,1.852)/(POWER(J6,1.167)*POWER(M6,1.852))</f>
        <v>0</v>
      </c>
      <c r="O6" s="111">
        <f>POWER(L6,2)/(2*9.81)</f>
        <v>2.7243692075672437E-2</v>
      </c>
      <c r="P6" s="122">
        <f>T6+'Pump Design'!F15-'Pump Design'!F9</f>
        <v>1876.5441296387028</v>
      </c>
      <c r="Q6" s="112">
        <f>P6</f>
        <v>1876.5441296387028</v>
      </c>
      <c r="R6" s="112">
        <f>Q6-O6</f>
        <v>1876.5168859466271</v>
      </c>
      <c r="S6" s="113"/>
      <c r="T6" s="112">
        <f t="shared" ref="T6:T37" si="1">H6-U6</f>
        <v>1872.175</v>
      </c>
      <c r="U6" s="112">
        <f>1</f>
        <v>1</v>
      </c>
      <c r="V6" s="112">
        <f>R6-T6</f>
        <v>4.3418859466271442</v>
      </c>
      <c r="W6" s="112">
        <f>$P$6-T6</f>
        <v>4.369129638702816</v>
      </c>
      <c r="X6" s="114"/>
      <c r="Y6" s="114">
        <f>X2</f>
        <v>1.1111111166666667E-3</v>
      </c>
      <c r="Z6" s="115"/>
      <c r="AA6" s="115"/>
      <c r="AB6" s="165" t="s">
        <v>6</v>
      </c>
      <c r="AC6" s="116">
        <v>50</v>
      </c>
      <c r="AD6" s="116">
        <f>AC6-AE6*2</f>
        <v>44</v>
      </c>
      <c r="AE6" s="116">
        <f>3</f>
        <v>3</v>
      </c>
      <c r="AF6" s="119" t="s">
        <v>349</v>
      </c>
      <c r="AG6" s="120"/>
    </row>
    <row r="7" spans="1:33" s="121" customFormat="1">
      <c r="A7" s="114"/>
      <c r="B7" s="117" t="s">
        <v>350</v>
      </c>
      <c r="C7" s="124">
        <v>9876484.1769999992</v>
      </c>
      <c r="D7" s="124">
        <v>687505.19799999997</v>
      </c>
      <c r="E7" s="125">
        <v>1535.884</v>
      </c>
      <c r="F7" s="127">
        <v>20</v>
      </c>
      <c r="G7" s="118">
        <f>F7-F6</f>
        <v>20</v>
      </c>
      <c r="H7" s="124">
        <v>1873.21</v>
      </c>
      <c r="I7" s="111">
        <f>I6-X6</f>
        <v>1.1111111166666667E-3</v>
      </c>
      <c r="J7" s="111">
        <f t="shared" ref="J7:J52" si="2">AD7/1000</f>
        <v>4.3999999999999997E-2</v>
      </c>
      <c r="K7" s="111">
        <f t="shared" ref="K7:K52" si="3">3.14*POWER(J7,2)/4</f>
        <v>1.51976E-3</v>
      </c>
      <c r="L7" s="111">
        <f t="shared" ref="L7:L37" si="4">I7/K7</f>
        <v>0.73110959405871101</v>
      </c>
      <c r="M7" s="111">
        <v>150</v>
      </c>
      <c r="N7" s="111">
        <f t="shared" si="0"/>
        <v>0.27374223512045553</v>
      </c>
      <c r="O7" s="111">
        <f t="shared" ref="O7:O52" si="5">POWER(L7,2)/(2*9.81)</f>
        <v>2.7243692075672437E-2</v>
      </c>
      <c r="P7" s="111">
        <f>P6</f>
        <v>1876.5441296387028</v>
      </c>
      <c r="Q7" s="112">
        <f>Q6-N7</f>
        <v>1876.2703874035824</v>
      </c>
      <c r="R7" s="112">
        <f>Q7-O7</f>
        <v>1876.2431437115067</v>
      </c>
      <c r="S7" s="113">
        <f t="shared" ref="S7:S35" si="6">(E7-E6)/G7</f>
        <v>3.220000000000027E-2</v>
      </c>
      <c r="T7" s="112">
        <f t="shared" si="1"/>
        <v>1872.21</v>
      </c>
      <c r="U7" s="112">
        <f>1</f>
        <v>1</v>
      </c>
      <c r="V7" s="112">
        <f>R7-T7</f>
        <v>4.0331437115066819</v>
      </c>
      <c r="W7" s="112">
        <f>$P$6-T7</f>
        <v>4.3341296387027342</v>
      </c>
      <c r="X7" s="114"/>
      <c r="Y7" s="114"/>
      <c r="Z7" s="115"/>
      <c r="AA7" s="115"/>
      <c r="AB7" s="165" t="s">
        <v>351</v>
      </c>
      <c r="AC7" s="116">
        <f>AC6</f>
        <v>50</v>
      </c>
      <c r="AD7" s="116">
        <f t="shared" ref="AD7:AD52" si="7">AC7-AE7*2</f>
        <v>44</v>
      </c>
      <c r="AE7" s="116">
        <f>AE6</f>
        <v>3</v>
      </c>
      <c r="AF7" s="119" t="s">
        <v>349</v>
      </c>
      <c r="AG7" s="120"/>
    </row>
    <row r="8" spans="1:33" s="121" customFormat="1">
      <c r="A8" s="114"/>
      <c r="B8" s="117" t="s">
        <v>352</v>
      </c>
      <c r="C8" s="124">
        <v>9876487.7919999994</v>
      </c>
      <c r="D8" s="124">
        <v>687521.02300000004</v>
      </c>
      <c r="E8" s="125">
        <v>1536.8869999999999</v>
      </c>
      <c r="F8" s="127">
        <v>40</v>
      </c>
      <c r="G8" s="118">
        <f t="shared" ref="G8:G52" si="8">F8-F7</f>
        <v>20</v>
      </c>
      <c r="H8" s="124">
        <v>1873.249</v>
      </c>
      <c r="I8" s="111">
        <f>I7-X7</f>
        <v>1.1111111166666667E-3</v>
      </c>
      <c r="J8" s="111">
        <f t="shared" si="2"/>
        <v>4.3999999999999997E-2</v>
      </c>
      <c r="K8" s="111">
        <f t="shared" si="3"/>
        <v>1.51976E-3</v>
      </c>
      <c r="L8" s="111">
        <f t="shared" si="4"/>
        <v>0.73110959405871101</v>
      </c>
      <c r="M8" s="111">
        <v>150</v>
      </c>
      <c r="N8" s="111">
        <f t="shared" si="0"/>
        <v>0.27374223512045553</v>
      </c>
      <c r="O8" s="111">
        <f t="shared" si="5"/>
        <v>2.7243692075672437E-2</v>
      </c>
      <c r="P8" s="111">
        <f t="shared" ref="P8:P52" si="9">P7</f>
        <v>1876.5441296387028</v>
      </c>
      <c r="Q8" s="111">
        <f>Q7-N8</f>
        <v>1875.996645168462</v>
      </c>
      <c r="R8" s="111">
        <f>Q8-O8</f>
        <v>1875.9694014763863</v>
      </c>
      <c r="S8" s="113">
        <f t="shared" si="6"/>
        <v>5.0149999999996454E-2</v>
      </c>
      <c r="T8" s="112">
        <f t="shared" si="1"/>
        <v>1872.249</v>
      </c>
      <c r="U8" s="112">
        <f>1</f>
        <v>1</v>
      </c>
      <c r="V8" s="112">
        <f>R8-T8</f>
        <v>3.7204014763863142</v>
      </c>
      <c r="W8" s="112">
        <f t="shared" ref="W8:W52" si="10">$P$6-T8</f>
        <v>4.2951296387027469</v>
      </c>
      <c r="X8" s="114"/>
      <c r="Y8" s="114"/>
      <c r="Z8" s="115"/>
      <c r="AA8" s="115"/>
      <c r="AB8" s="165" t="s">
        <v>351</v>
      </c>
      <c r="AC8" s="116">
        <f t="shared" ref="AC8:AC52" si="11">AC7</f>
        <v>50</v>
      </c>
      <c r="AD8" s="116">
        <f t="shared" si="7"/>
        <v>44</v>
      </c>
      <c r="AE8" s="116">
        <f t="shared" ref="AE8:AE52" si="12">AE7</f>
        <v>3</v>
      </c>
      <c r="AF8" s="119" t="s">
        <v>349</v>
      </c>
      <c r="AG8" s="120"/>
    </row>
    <row r="9" spans="1:33" s="121" customFormat="1">
      <c r="A9" s="114"/>
      <c r="B9" s="117" t="s">
        <v>353</v>
      </c>
      <c r="C9" s="124">
        <v>9876482.5710000005</v>
      </c>
      <c r="D9" s="124">
        <v>687525.22</v>
      </c>
      <c r="E9" s="125">
        <v>1537.039</v>
      </c>
      <c r="F9" s="127">
        <v>60</v>
      </c>
      <c r="G9" s="118">
        <f t="shared" si="8"/>
        <v>20</v>
      </c>
      <c r="H9" s="124">
        <v>1873.356</v>
      </c>
      <c r="I9" s="111">
        <f t="shared" ref="I9:I52" si="13">I8-X8</f>
        <v>1.1111111166666667E-3</v>
      </c>
      <c r="J9" s="111">
        <f t="shared" si="2"/>
        <v>4.3999999999999997E-2</v>
      </c>
      <c r="K9" s="111">
        <f t="shared" si="3"/>
        <v>1.51976E-3</v>
      </c>
      <c r="L9" s="111">
        <f t="shared" si="4"/>
        <v>0.73110959405871101</v>
      </c>
      <c r="M9" s="111">
        <v>150</v>
      </c>
      <c r="N9" s="111">
        <f t="shared" si="0"/>
        <v>0.27374223512045553</v>
      </c>
      <c r="O9" s="111">
        <f t="shared" si="5"/>
        <v>2.7243692075672437E-2</v>
      </c>
      <c r="P9" s="111">
        <f t="shared" si="9"/>
        <v>1876.5441296387028</v>
      </c>
      <c r="Q9" s="111">
        <f t="shared" ref="Q9:Q52" si="14">Q8-N9</f>
        <v>1875.7229029333416</v>
      </c>
      <c r="R9" s="111">
        <f t="shared" ref="R9:R52" si="15">Q9-O9</f>
        <v>1875.695659241266</v>
      </c>
      <c r="S9" s="113">
        <f t="shared" si="6"/>
        <v>7.6000000000021831E-3</v>
      </c>
      <c r="T9" s="112">
        <f t="shared" si="1"/>
        <v>1872.356</v>
      </c>
      <c r="U9" s="112">
        <f>1</f>
        <v>1</v>
      </c>
      <c r="V9" s="112">
        <f>R9-T9</f>
        <v>3.3396592412659629</v>
      </c>
      <c r="W9" s="112">
        <f t="shared" si="10"/>
        <v>4.188129638702776</v>
      </c>
      <c r="X9" s="114"/>
      <c r="Y9" s="114"/>
      <c r="Z9" s="115"/>
      <c r="AA9" s="115"/>
      <c r="AB9" s="165" t="s">
        <v>354</v>
      </c>
      <c r="AC9" s="116">
        <f t="shared" si="11"/>
        <v>50</v>
      </c>
      <c r="AD9" s="116">
        <f t="shared" si="7"/>
        <v>44</v>
      </c>
      <c r="AE9" s="116">
        <f t="shared" si="12"/>
        <v>3</v>
      </c>
      <c r="AF9" s="119" t="s">
        <v>349</v>
      </c>
      <c r="AG9" s="120"/>
    </row>
    <row r="10" spans="1:33" s="121" customFormat="1">
      <c r="A10" s="114"/>
      <c r="B10" s="117" t="s">
        <v>355</v>
      </c>
      <c r="C10" s="124">
        <v>9876483.1099999994</v>
      </c>
      <c r="D10" s="124">
        <v>687537.91500000004</v>
      </c>
      <c r="E10" s="125">
        <v>1537.5809999999999</v>
      </c>
      <c r="F10" s="127">
        <v>80</v>
      </c>
      <c r="G10" s="118">
        <f t="shared" si="8"/>
        <v>20</v>
      </c>
      <c r="H10" s="124">
        <v>1873.508</v>
      </c>
      <c r="I10" s="111">
        <f t="shared" si="13"/>
        <v>1.1111111166666667E-3</v>
      </c>
      <c r="J10" s="111">
        <f t="shared" si="2"/>
        <v>4.3999999999999997E-2</v>
      </c>
      <c r="K10" s="111">
        <f t="shared" si="3"/>
        <v>1.51976E-3</v>
      </c>
      <c r="L10" s="111">
        <f t="shared" si="4"/>
        <v>0.73110959405871101</v>
      </c>
      <c r="M10" s="111">
        <v>150</v>
      </c>
      <c r="N10" s="111">
        <f t="shared" si="0"/>
        <v>0.27374223512045553</v>
      </c>
      <c r="O10" s="111">
        <f t="shared" si="5"/>
        <v>2.7243692075672437E-2</v>
      </c>
      <c r="P10" s="111">
        <f t="shared" si="9"/>
        <v>1876.5441296387028</v>
      </c>
      <c r="Q10" s="111">
        <f t="shared" si="14"/>
        <v>1875.4491606982212</v>
      </c>
      <c r="R10" s="111">
        <f>Q10-O10</f>
        <v>1875.4219170061456</v>
      </c>
      <c r="S10" s="113">
        <f t="shared" si="6"/>
        <v>2.7099999999995815E-2</v>
      </c>
      <c r="T10" s="112">
        <f t="shared" si="1"/>
        <v>1872.508</v>
      </c>
      <c r="U10" s="112">
        <f>1</f>
        <v>1</v>
      </c>
      <c r="V10" s="112">
        <f t="shared" ref="V10:V52" si="16">R10-T10</f>
        <v>2.9139170061455388</v>
      </c>
      <c r="W10" s="112">
        <f t="shared" si="10"/>
        <v>4.0361296387027323</v>
      </c>
      <c r="X10" s="114"/>
      <c r="Y10" s="114"/>
      <c r="Z10" s="115"/>
      <c r="AA10" s="115"/>
      <c r="AB10" s="165" t="s">
        <v>354</v>
      </c>
      <c r="AC10" s="116">
        <f t="shared" si="11"/>
        <v>50</v>
      </c>
      <c r="AD10" s="116">
        <f t="shared" si="7"/>
        <v>44</v>
      </c>
      <c r="AE10" s="116">
        <f t="shared" si="12"/>
        <v>3</v>
      </c>
      <c r="AF10" s="119" t="s">
        <v>349</v>
      </c>
      <c r="AG10" s="120"/>
    </row>
    <row r="11" spans="1:33" s="121" customFormat="1">
      <c r="A11" s="114"/>
      <c r="B11" s="117" t="s">
        <v>356</v>
      </c>
      <c r="C11" s="124">
        <v>9876476.3719999995</v>
      </c>
      <c r="D11" s="124">
        <v>687538.098</v>
      </c>
      <c r="E11" s="125">
        <v>1537.586</v>
      </c>
      <c r="F11" s="127">
        <v>100</v>
      </c>
      <c r="G11" s="118">
        <f t="shared" si="8"/>
        <v>20</v>
      </c>
      <c r="H11" s="124">
        <v>1873.635</v>
      </c>
      <c r="I11" s="111">
        <f t="shared" si="13"/>
        <v>1.1111111166666667E-3</v>
      </c>
      <c r="J11" s="111">
        <f t="shared" si="2"/>
        <v>4.3999999999999997E-2</v>
      </c>
      <c r="K11" s="111">
        <f t="shared" si="3"/>
        <v>1.51976E-3</v>
      </c>
      <c r="L11" s="111">
        <f t="shared" si="4"/>
        <v>0.73110959405871101</v>
      </c>
      <c r="M11" s="111">
        <v>150</v>
      </c>
      <c r="N11" s="111">
        <f t="shared" si="0"/>
        <v>0.27374223512045553</v>
      </c>
      <c r="O11" s="111">
        <f t="shared" si="5"/>
        <v>2.7243692075672437E-2</v>
      </c>
      <c r="P11" s="111">
        <f t="shared" si="9"/>
        <v>1876.5441296387028</v>
      </c>
      <c r="Q11" s="111">
        <f t="shared" si="14"/>
        <v>1875.1754184631009</v>
      </c>
      <c r="R11" s="111">
        <f t="shared" si="15"/>
        <v>1875.1481747710252</v>
      </c>
      <c r="S11" s="113">
        <f t="shared" si="6"/>
        <v>2.5000000000545696E-4</v>
      </c>
      <c r="T11" s="112">
        <f t="shared" si="1"/>
        <v>1872.635</v>
      </c>
      <c r="U11" s="112">
        <f>1</f>
        <v>1</v>
      </c>
      <c r="V11" s="112">
        <f t="shared" si="16"/>
        <v>2.5131747710252057</v>
      </c>
      <c r="W11" s="112">
        <f>$P$6-T11</f>
        <v>3.9091296387027796</v>
      </c>
      <c r="X11" s="114"/>
      <c r="Y11" s="114"/>
      <c r="Z11" s="115"/>
      <c r="AA11" s="115"/>
      <c r="AB11" s="165" t="s">
        <v>354</v>
      </c>
      <c r="AC11" s="116">
        <f t="shared" si="11"/>
        <v>50</v>
      </c>
      <c r="AD11" s="116">
        <f t="shared" si="7"/>
        <v>44</v>
      </c>
      <c r="AE11" s="116">
        <f t="shared" si="12"/>
        <v>3</v>
      </c>
      <c r="AF11" s="119" t="s">
        <v>349</v>
      </c>
      <c r="AG11" s="120"/>
    </row>
    <row r="12" spans="1:33" s="121" customFormat="1">
      <c r="A12" s="114"/>
      <c r="B12" s="117" t="s">
        <v>357</v>
      </c>
      <c r="C12" s="124">
        <v>9876488.9069999997</v>
      </c>
      <c r="D12" s="124">
        <v>687537.826</v>
      </c>
      <c r="E12" s="125">
        <v>1537.796</v>
      </c>
      <c r="F12" s="127">
        <v>120</v>
      </c>
      <c r="G12" s="118">
        <f t="shared" si="8"/>
        <v>20</v>
      </c>
      <c r="H12" s="124">
        <v>1873.6880000000001</v>
      </c>
      <c r="I12" s="111">
        <f t="shared" si="13"/>
        <v>1.1111111166666667E-3</v>
      </c>
      <c r="J12" s="111">
        <f t="shared" si="2"/>
        <v>4.3999999999999997E-2</v>
      </c>
      <c r="K12" s="111">
        <f t="shared" si="3"/>
        <v>1.51976E-3</v>
      </c>
      <c r="L12" s="111">
        <f t="shared" si="4"/>
        <v>0.73110959405871101</v>
      </c>
      <c r="M12" s="111">
        <v>150</v>
      </c>
      <c r="N12" s="111">
        <f t="shared" si="0"/>
        <v>0.27374223512045553</v>
      </c>
      <c r="O12" s="111">
        <f t="shared" si="5"/>
        <v>2.7243692075672437E-2</v>
      </c>
      <c r="P12" s="111">
        <f t="shared" si="9"/>
        <v>1876.5441296387028</v>
      </c>
      <c r="Q12" s="111">
        <f t="shared" si="14"/>
        <v>1874.9016762279805</v>
      </c>
      <c r="R12" s="111">
        <f t="shared" si="15"/>
        <v>1874.8744325359048</v>
      </c>
      <c r="S12" s="113">
        <f t="shared" si="6"/>
        <v>1.0500000000001819E-2</v>
      </c>
      <c r="T12" s="112">
        <f t="shared" si="1"/>
        <v>1872.6880000000001</v>
      </c>
      <c r="U12" s="112">
        <f>1</f>
        <v>1</v>
      </c>
      <c r="V12" s="112">
        <f t="shared" si="16"/>
        <v>2.1864325359047143</v>
      </c>
      <c r="W12" s="112">
        <f t="shared" si="10"/>
        <v>3.8561296387026687</v>
      </c>
      <c r="X12" s="114"/>
      <c r="Y12" s="114"/>
      <c r="Z12" s="115"/>
      <c r="AA12" s="115"/>
      <c r="AB12" s="165" t="s">
        <v>351</v>
      </c>
      <c r="AC12" s="116">
        <f t="shared" si="11"/>
        <v>50</v>
      </c>
      <c r="AD12" s="116">
        <f t="shared" si="7"/>
        <v>44</v>
      </c>
      <c r="AE12" s="116">
        <f t="shared" si="12"/>
        <v>3</v>
      </c>
      <c r="AF12" s="119" t="s">
        <v>349</v>
      </c>
      <c r="AG12" s="120"/>
    </row>
    <row r="13" spans="1:33" s="121" customFormat="1">
      <c r="A13" s="114"/>
      <c r="B13" s="117" t="s">
        <v>358</v>
      </c>
      <c r="C13" s="124">
        <v>9876490.4450000003</v>
      </c>
      <c r="D13" s="124">
        <v>687553.55200000003</v>
      </c>
      <c r="E13" s="125">
        <v>1538.606</v>
      </c>
      <c r="F13" s="127">
        <v>140</v>
      </c>
      <c r="G13" s="118">
        <f t="shared" si="8"/>
        <v>20</v>
      </c>
      <c r="H13" s="124">
        <v>1873.7539999999999</v>
      </c>
      <c r="I13" s="111">
        <f t="shared" si="13"/>
        <v>1.1111111166666667E-3</v>
      </c>
      <c r="J13" s="111">
        <f t="shared" si="2"/>
        <v>4.3999999999999997E-2</v>
      </c>
      <c r="K13" s="111">
        <f t="shared" si="3"/>
        <v>1.51976E-3</v>
      </c>
      <c r="L13" s="111">
        <f t="shared" si="4"/>
        <v>0.73110959405871101</v>
      </c>
      <c r="M13" s="111">
        <v>150</v>
      </c>
      <c r="N13" s="111">
        <f t="shared" si="0"/>
        <v>0.27374223512045553</v>
      </c>
      <c r="O13" s="111">
        <f t="shared" si="5"/>
        <v>2.7243692075672437E-2</v>
      </c>
      <c r="P13" s="111">
        <f t="shared" si="9"/>
        <v>1876.5441296387028</v>
      </c>
      <c r="Q13" s="111">
        <f t="shared" si="14"/>
        <v>1874.6279339928601</v>
      </c>
      <c r="R13" s="111">
        <f t="shared" si="15"/>
        <v>1874.6006903007844</v>
      </c>
      <c r="S13" s="113">
        <f t="shared" si="6"/>
        <v>4.0499999999997274E-2</v>
      </c>
      <c r="T13" s="112">
        <f t="shared" si="1"/>
        <v>1872.7539999999999</v>
      </c>
      <c r="U13" s="112">
        <f>1</f>
        <v>1</v>
      </c>
      <c r="V13" s="112">
        <f t="shared" si="16"/>
        <v>1.8466903007845303</v>
      </c>
      <c r="W13" s="112">
        <f t="shared" si="10"/>
        <v>3.7901296387028651</v>
      </c>
      <c r="X13" s="114"/>
      <c r="Y13" s="114"/>
      <c r="Z13" s="115"/>
      <c r="AA13" s="115"/>
      <c r="AB13" s="165" t="s">
        <v>351</v>
      </c>
      <c r="AC13" s="116">
        <f t="shared" si="11"/>
        <v>50</v>
      </c>
      <c r="AD13" s="116">
        <f t="shared" si="7"/>
        <v>44</v>
      </c>
      <c r="AE13" s="116">
        <f t="shared" si="12"/>
        <v>3</v>
      </c>
      <c r="AF13" s="119" t="s">
        <v>349</v>
      </c>
      <c r="AG13" s="120"/>
    </row>
    <row r="14" spans="1:33" s="121" customFormat="1">
      <c r="A14" s="114"/>
      <c r="B14" s="117" t="s">
        <v>359</v>
      </c>
      <c r="C14" s="124">
        <v>9876490.1459999997</v>
      </c>
      <c r="D14" s="124">
        <v>687571.22400000005</v>
      </c>
      <c r="E14" s="125">
        <v>1539.7550000000001</v>
      </c>
      <c r="F14" s="127">
        <v>160</v>
      </c>
      <c r="G14" s="118">
        <f t="shared" si="8"/>
        <v>20</v>
      </c>
      <c r="H14" s="124">
        <v>1873.816</v>
      </c>
      <c r="I14" s="111">
        <f t="shared" si="13"/>
        <v>1.1111111166666667E-3</v>
      </c>
      <c r="J14" s="111">
        <f t="shared" si="2"/>
        <v>4.3999999999999997E-2</v>
      </c>
      <c r="K14" s="111">
        <f t="shared" si="3"/>
        <v>1.51976E-3</v>
      </c>
      <c r="L14" s="111">
        <f t="shared" si="4"/>
        <v>0.73110959405871101</v>
      </c>
      <c r="M14" s="111">
        <v>150</v>
      </c>
      <c r="N14" s="111">
        <f t="shared" si="0"/>
        <v>0.27374223512045553</v>
      </c>
      <c r="O14" s="111">
        <f t="shared" si="5"/>
        <v>2.7243692075672437E-2</v>
      </c>
      <c r="P14" s="111">
        <f t="shared" si="9"/>
        <v>1876.5441296387028</v>
      </c>
      <c r="Q14" s="111">
        <f t="shared" si="14"/>
        <v>1874.3541917577397</v>
      </c>
      <c r="R14" s="111">
        <f t="shared" si="15"/>
        <v>1874.3269480656641</v>
      </c>
      <c r="S14" s="113">
        <f t="shared" si="6"/>
        <v>5.7450000000005733E-2</v>
      </c>
      <c r="T14" s="112">
        <f t="shared" si="1"/>
        <v>1872.816</v>
      </c>
      <c r="U14" s="112">
        <f>1</f>
        <v>1</v>
      </c>
      <c r="V14" s="112">
        <f t="shared" si="16"/>
        <v>1.5109480656640244</v>
      </c>
      <c r="W14" s="112">
        <f t="shared" si="10"/>
        <v>3.7281296387027396</v>
      </c>
      <c r="X14" s="114"/>
      <c r="Y14" s="114"/>
      <c r="Z14" s="115"/>
      <c r="AA14" s="115"/>
      <c r="AB14" s="165" t="s">
        <v>351</v>
      </c>
      <c r="AC14" s="116">
        <f t="shared" si="11"/>
        <v>50</v>
      </c>
      <c r="AD14" s="116">
        <f t="shared" si="7"/>
        <v>44</v>
      </c>
      <c r="AE14" s="116">
        <f t="shared" si="12"/>
        <v>3</v>
      </c>
      <c r="AF14" s="119" t="s">
        <v>349</v>
      </c>
      <c r="AG14" s="120"/>
    </row>
    <row r="15" spans="1:33" s="121" customFormat="1">
      <c r="A15" s="114"/>
      <c r="B15" s="117" t="s">
        <v>360</v>
      </c>
      <c r="C15" s="124">
        <v>9876487.4350000005</v>
      </c>
      <c r="D15" s="124">
        <v>687588.32</v>
      </c>
      <c r="E15" s="125">
        <v>1540.739</v>
      </c>
      <c r="F15" s="127">
        <v>180</v>
      </c>
      <c r="G15" s="118">
        <f t="shared" si="8"/>
        <v>20</v>
      </c>
      <c r="H15" s="124">
        <v>1873.865</v>
      </c>
      <c r="I15" s="111">
        <f t="shared" si="13"/>
        <v>1.1111111166666667E-3</v>
      </c>
      <c r="J15" s="111">
        <f t="shared" si="2"/>
        <v>4.3999999999999997E-2</v>
      </c>
      <c r="K15" s="111">
        <f t="shared" si="3"/>
        <v>1.51976E-3</v>
      </c>
      <c r="L15" s="111">
        <f t="shared" si="4"/>
        <v>0.73110959405871101</v>
      </c>
      <c r="M15" s="111">
        <v>150</v>
      </c>
      <c r="N15" s="111">
        <f t="shared" si="0"/>
        <v>0.27374223512045553</v>
      </c>
      <c r="O15" s="111">
        <f t="shared" si="5"/>
        <v>2.7243692075672437E-2</v>
      </c>
      <c r="P15" s="111">
        <f t="shared" si="9"/>
        <v>1876.5441296387028</v>
      </c>
      <c r="Q15" s="111">
        <f t="shared" si="14"/>
        <v>1874.0804495226193</v>
      </c>
      <c r="R15" s="111">
        <f t="shared" si="15"/>
        <v>1874.0532058305437</v>
      </c>
      <c r="S15" s="113">
        <f t="shared" si="6"/>
        <v>4.9199999999996177E-2</v>
      </c>
      <c r="T15" s="112">
        <f t="shared" si="1"/>
        <v>1872.865</v>
      </c>
      <c r="U15" s="112">
        <f>1</f>
        <v>1</v>
      </c>
      <c r="V15" s="112">
        <f t="shared" si="16"/>
        <v>1.1882058305436658</v>
      </c>
      <c r="W15" s="112">
        <f t="shared" si="10"/>
        <v>3.6791296387027614</v>
      </c>
      <c r="X15" s="114"/>
      <c r="Y15" s="114"/>
      <c r="Z15" s="115"/>
      <c r="AA15" s="115"/>
      <c r="AB15" s="165" t="s">
        <v>351</v>
      </c>
      <c r="AC15" s="116">
        <f t="shared" si="11"/>
        <v>50</v>
      </c>
      <c r="AD15" s="116">
        <f t="shared" si="7"/>
        <v>44</v>
      </c>
      <c r="AE15" s="116">
        <f t="shared" si="12"/>
        <v>3</v>
      </c>
      <c r="AF15" s="119" t="s">
        <v>349</v>
      </c>
      <c r="AG15" s="120"/>
    </row>
    <row r="16" spans="1:33" s="121" customFormat="1">
      <c r="A16" s="114"/>
      <c r="B16" s="117" t="s">
        <v>361</v>
      </c>
      <c r="C16" s="124">
        <v>9876495.2440000009</v>
      </c>
      <c r="D16" s="124">
        <v>687583.38699999999</v>
      </c>
      <c r="E16" s="125">
        <v>1540.8119999999999</v>
      </c>
      <c r="F16" s="127">
        <v>200</v>
      </c>
      <c r="G16" s="118">
        <f t="shared" si="8"/>
        <v>20</v>
      </c>
      <c r="H16" s="124">
        <v>1873.9570000000001</v>
      </c>
      <c r="I16" s="111">
        <f t="shared" si="13"/>
        <v>1.1111111166666667E-3</v>
      </c>
      <c r="J16" s="111">
        <f t="shared" si="2"/>
        <v>4.3999999999999997E-2</v>
      </c>
      <c r="K16" s="111">
        <f t="shared" si="3"/>
        <v>1.51976E-3</v>
      </c>
      <c r="L16" s="111">
        <f t="shared" si="4"/>
        <v>0.73110959405871101</v>
      </c>
      <c r="M16" s="111">
        <v>150</v>
      </c>
      <c r="N16" s="111">
        <f t="shared" si="0"/>
        <v>0.27374223512045553</v>
      </c>
      <c r="O16" s="111">
        <f t="shared" si="5"/>
        <v>2.7243692075672437E-2</v>
      </c>
      <c r="P16" s="111">
        <f t="shared" si="9"/>
        <v>1876.5441296387028</v>
      </c>
      <c r="Q16" s="111">
        <f t="shared" si="14"/>
        <v>1873.806707287499</v>
      </c>
      <c r="R16" s="111">
        <f t="shared" si="15"/>
        <v>1873.7794635954233</v>
      </c>
      <c r="S16" s="113">
        <f t="shared" si="6"/>
        <v>3.6499999999932697E-3</v>
      </c>
      <c r="T16" s="112">
        <f t="shared" si="1"/>
        <v>1872.9570000000001</v>
      </c>
      <c r="U16" s="112">
        <f>1</f>
        <v>1</v>
      </c>
      <c r="V16" s="112">
        <f t="shared" si="16"/>
        <v>0.82246359542318714</v>
      </c>
      <c r="W16" s="112">
        <f t="shared" si="10"/>
        <v>3.5871296387026632</v>
      </c>
      <c r="X16" s="114"/>
      <c r="Y16" s="114"/>
      <c r="Z16" s="115"/>
      <c r="AA16" s="115"/>
      <c r="AB16" s="165" t="s">
        <v>362</v>
      </c>
      <c r="AC16" s="116">
        <f t="shared" si="11"/>
        <v>50</v>
      </c>
      <c r="AD16" s="116">
        <f t="shared" si="7"/>
        <v>44</v>
      </c>
      <c r="AE16" s="116">
        <f t="shared" si="12"/>
        <v>3</v>
      </c>
      <c r="AF16" s="119" t="s">
        <v>349</v>
      </c>
      <c r="AG16" s="120"/>
    </row>
    <row r="17" spans="1:33" s="121" customFormat="1">
      <c r="A17" s="114"/>
      <c r="B17" s="117" t="s">
        <v>363</v>
      </c>
      <c r="C17" s="124">
        <v>9876495.2740000002</v>
      </c>
      <c r="D17" s="124">
        <v>687588.03399999999</v>
      </c>
      <c r="E17" s="125">
        <v>1541.008</v>
      </c>
      <c r="F17" s="127">
        <v>220</v>
      </c>
      <c r="G17" s="118">
        <f t="shared" si="8"/>
        <v>20</v>
      </c>
      <c r="H17" s="124">
        <v>1873.98</v>
      </c>
      <c r="I17" s="111">
        <f t="shared" si="13"/>
        <v>1.1111111166666667E-3</v>
      </c>
      <c r="J17" s="111">
        <f t="shared" si="2"/>
        <v>4.3999999999999997E-2</v>
      </c>
      <c r="K17" s="111">
        <f t="shared" si="3"/>
        <v>1.51976E-3</v>
      </c>
      <c r="L17" s="111">
        <f t="shared" si="4"/>
        <v>0.73110959405871101</v>
      </c>
      <c r="M17" s="111">
        <v>150</v>
      </c>
      <c r="N17" s="111">
        <f t="shared" si="0"/>
        <v>0.27374223512045553</v>
      </c>
      <c r="O17" s="111">
        <f t="shared" si="5"/>
        <v>2.7243692075672437E-2</v>
      </c>
      <c r="P17" s="111">
        <f t="shared" si="9"/>
        <v>1876.5441296387028</v>
      </c>
      <c r="Q17" s="111">
        <f t="shared" si="14"/>
        <v>1873.5329650523786</v>
      </c>
      <c r="R17" s="111">
        <f>Q17-O17</f>
        <v>1873.5057213603029</v>
      </c>
      <c r="S17" s="113">
        <f t="shared" si="6"/>
        <v>9.8000000000070028E-3</v>
      </c>
      <c r="T17" s="112">
        <f t="shared" si="1"/>
        <v>1872.98</v>
      </c>
      <c r="U17" s="112">
        <f>1</f>
        <v>1</v>
      </c>
      <c r="V17" s="112">
        <f t="shared" si="16"/>
        <v>0.52572136030289585</v>
      </c>
      <c r="W17" s="112">
        <f t="shared" si="10"/>
        <v>3.5641296387027523</v>
      </c>
      <c r="X17" s="114"/>
      <c r="Y17" s="114"/>
      <c r="Z17" s="115"/>
      <c r="AA17" s="115"/>
      <c r="AB17" s="165" t="s">
        <v>362</v>
      </c>
      <c r="AC17" s="116">
        <f t="shared" si="11"/>
        <v>50</v>
      </c>
      <c r="AD17" s="116">
        <f t="shared" si="7"/>
        <v>44</v>
      </c>
      <c r="AE17" s="116">
        <f t="shared" si="12"/>
        <v>3</v>
      </c>
      <c r="AF17" s="119" t="s">
        <v>349</v>
      </c>
      <c r="AG17" s="120"/>
    </row>
    <row r="18" spans="1:33" s="121" customFormat="1">
      <c r="A18" s="114"/>
      <c r="B18" s="117" t="s">
        <v>364</v>
      </c>
      <c r="C18" s="124">
        <v>9876486.8990000002</v>
      </c>
      <c r="D18" s="124">
        <v>687604.02500000002</v>
      </c>
      <c r="E18" s="125">
        <v>1541.7239999999999</v>
      </c>
      <c r="F18" s="127">
        <v>240</v>
      </c>
      <c r="G18" s="118">
        <f t="shared" si="8"/>
        <v>20</v>
      </c>
      <c r="H18" s="124">
        <v>1873.9949999999999</v>
      </c>
      <c r="I18" s="111">
        <f t="shared" si="13"/>
        <v>1.1111111166666667E-3</v>
      </c>
      <c r="J18" s="111">
        <f t="shared" si="2"/>
        <v>4.3999999999999997E-2</v>
      </c>
      <c r="K18" s="111">
        <f t="shared" si="3"/>
        <v>1.51976E-3</v>
      </c>
      <c r="L18" s="111">
        <f t="shared" si="4"/>
        <v>0.73110959405871101</v>
      </c>
      <c r="M18" s="111">
        <v>150</v>
      </c>
      <c r="N18" s="111">
        <f t="shared" si="0"/>
        <v>0.27374223512045553</v>
      </c>
      <c r="O18" s="111">
        <f t="shared" si="5"/>
        <v>2.7243692075672437E-2</v>
      </c>
      <c r="P18" s="111">
        <f t="shared" si="9"/>
        <v>1876.5441296387028</v>
      </c>
      <c r="Q18" s="111">
        <f t="shared" si="14"/>
        <v>1873.2592228172582</v>
      </c>
      <c r="R18" s="111">
        <f t="shared" si="15"/>
        <v>1873.2319791251825</v>
      </c>
      <c r="S18" s="113">
        <f t="shared" si="6"/>
        <v>3.5799999999994725E-2</v>
      </c>
      <c r="T18" s="112">
        <f t="shared" si="1"/>
        <v>1872.9949999999999</v>
      </c>
      <c r="U18" s="112">
        <f>1</f>
        <v>1</v>
      </c>
      <c r="V18" s="112">
        <f t="shared" si="16"/>
        <v>0.23697912518264275</v>
      </c>
      <c r="W18" s="112">
        <f t="shared" si="10"/>
        <v>3.5491296387028797</v>
      </c>
      <c r="X18" s="114"/>
      <c r="Y18" s="114"/>
      <c r="Z18" s="115"/>
      <c r="AA18" s="115"/>
      <c r="AB18" s="165" t="s">
        <v>351</v>
      </c>
      <c r="AC18" s="116">
        <f t="shared" si="11"/>
        <v>50</v>
      </c>
      <c r="AD18" s="116">
        <f t="shared" si="7"/>
        <v>44</v>
      </c>
      <c r="AE18" s="116">
        <f t="shared" si="12"/>
        <v>3</v>
      </c>
      <c r="AF18" s="119" t="s">
        <v>349</v>
      </c>
      <c r="AG18" s="120"/>
    </row>
    <row r="19" spans="1:33" s="121" customFormat="1">
      <c r="A19" s="114"/>
      <c r="B19" s="117" t="s">
        <v>365</v>
      </c>
      <c r="C19" s="124">
        <v>9876488.034</v>
      </c>
      <c r="D19" s="124">
        <v>687598.03899999999</v>
      </c>
      <c r="E19" s="125">
        <v>1541.27</v>
      </c>
      <c r="F19" s="127">
        <v>260</v>
      </c>
      <c r="G19" s="118">
        <f t="shared" si="8"/>
        <v>20</v>
      </c>
      <c r="H19" s="124">
        <v>1873.9960000000001</v>
      </c>
      <c r="I19" s="111">
        <f t="shared" si="13"/>
        <v>1.1111111166666667E-3</v>
      </c>
      <c r="J19" s="111">
        <f t="shared" si="2"/>
        <v>4.3999999999999997E-2</v>
      </c>
      <c r="K19" s="111">
        <f t="shared" si="3"/>
        <v>1.51976E-3</v>
      </c>
      <c r="L19" s="111">
        <f t="shared" si="4"/>
        <v>0.73110959405871101</v>
      </c>
      <c r="M19" s="111">
        <v>150</v>
      </c>
      <c r="N19" s="111">
        <f t="shared" si="0"/>
        <v>0.27374223512045553</v>
      </c>
      <c r="O19" s="111">
        <f t="shared" si="5"/>
        <v>2.7243692075672437E-2</v>
      </c>
      <c r="P19" s="111">
        <f t="shared" si="9"/>
        <v>1876.5441296387028</v>
      </c>
      <c r="Q19" s="111">
        <f t="shared" si="14"/>
        <v>1872.9854805821378</v>
      </c>
      <c r="R19" s="111">
        <f>Q19-O19</f>
        <v>1872.9582368900622</v>
      </c>
      <c r="S19" s="113">
        <f t="shared" si="6"/>
        <v>-2.2699999999997545E-2</v>
      </c>
      <c r="T19" s="112">
        <f t="shared" si="1"/>
        <v>1872.9960000000001</v>
      </c>
      <c r="U19" s="112">
        <f>1</f>
        <v>1</v>
      </c>
      <c r="V19" s="112">
        <f t="shared" si="16"/>
        <v>-3.7763109937941408E-2</v>
      </c>
      <c r="W19" s="112">
        <f t="shared" si="10"/>
        <v>3.5481296387026759</v>
      </c>
      <c r="X19" s="114"/>
      <c r="Y19" s="114"/>
      <c r="Z19" s="115"/>
      <c r="AA19" s="115"/>
      <c r="AB19" s="165" t="s">
        <v>366</v>
      </c>
      <c r="AC19" s="116">
        <f t="shared" si="11"/>
        <v>50</v>
      </c>
      <c r="AD19" s="116">
        <f t="shared" si="7"/>
        <v>44</v>
      </c>
      <c r="AE19" s="116">
        <f t="shared" si="12"/>
        <v>3</v>
      </c>
      <c r="AF19" s="119" t="s">
        <v>349</v>
      </c>
      <c r="AG19" s="120"/>
    </row>
    <row r="20" spans="1:33" s="121" customFormat="1">
      <c r="A20" s="114"/>
      <c r="B20" s="117" t="s">
        <v>367</v>
      </c>
      <c r="C20" s="124">
        <v>9876495.1530000009</v>
      </c>
      <c r="D20" s="124">
        <v>687622.63500000001</v>
      </c>
      <c r="E20" s="125">
        <v>1543.0619999999999</v>
      </c>
      <c r="F20" s="127">
        <v>280</v>
      </c>
      <c r="G20" s="118">
        <f t="shared" si="8"/>
        <v>20</v>
      </c>
      <c r="H20" s="124">
        <v>1873.9970000000001</v>
      </c>
      <c r="I20" s="111">
        <f t="shared" si="13"/>
        <v>1.1111111166666667E-3</v>
      </c>
      <c r="J20" s="111">
        <f t="shared" si="2"/>
        <v>4.3999999999999997E-2</v>
      </c>
      <c r="K20" s="111">
        <f t="shared" si="3"/>
        <v>1.51976E-3</v>
      </c>
      <c r="L20" s="111">
        <f t="shared" si="4"/>
        <v>0.73110959405871101</v>
      </c>
      <c r="M20" s="111">
        <v>150</v>
      </c>
      <c r="N20" s="111">
        <f t="shared" si="0"/>
        <v>0.27374223512045553</v>
      </c>
      <c r="O20" s="111">
        <f t="shared" si="5"/>
        <v>2.7243692075672437E-2</v>
      </c>
      <c r="P20" s="111">
        <f t="shared" si="9"/>
        <v>1876.5441296387028</v>
      </c>
      <c r="Q20" s="111">
        <f t="shared" si="14"/>
        <v>1872.7117383470174</v>
      </c>
      <c r="R20" s="111">
        <f t="shared" si="15"/>
        <v>1872.6844946549418</v>
      </c>
      <c r="S20" s="113">
        <f t="shared" si="6"/>
        <v>8.9599999999995822E-2</v>
      </c>
      <c r="T20" s="112">
        <f t="shared" si="1"/>
        <v>1872.9970000000001</v>
      </c>
      <c r="U20" s="112">
        <f>1</f>
        <v>1</v>
      </c>
      <c r="V20" s="112">
        <f t="shared" si="16"/>
        <v>-0.31250534505829819</v>
      </c>
      <c r="W20" s="112">
        <f t="shared" si="10"/>
        <v>3.5471296387026996</v>
      </c>
      <c r="X20" s="114"/>
      <c r="Y20" s="114"/>
      <c r="Z20" s="115"/>
      <c r="AA20" s="115"/>
      <c r="AB20" s="165" t="s">
        <v>351</v>
      </c>
      <c r="AC20" s="116">
        <f t="shared" si="11"/>
        <v>50</v>
      </c>
      <c r="AD20" s="116">
        <f t="shared" si="7"/>
        <v>44</v>
      </c>
      <c r="AE20" s="116">
        <f t="shared" si="12"/>
        <v>3</v>
      </c>
      <c r="AF20" s="119" t="s">
        <v>349</v>
      </c>
      <c r="AG20" s="120"/>
    </row>
    <row r="21" spans="1:33" s="121" customFormat="1">
      <c r="A21" s="114"/>
      <c r="B21" s="117" t="s">
        <v>368</v>
      </c>
      <c r="C21" s="124">
        <v>9876492.7520000003</v>
      </c>
      <c r="D21" s="124">
        <v>687605.36399999994</v>
      </c>
      <c r="E21" s="125">
        <v>1541.9069999999999</v>
      </c>
      <c r="F21" s="127">
        <v>300</v>
      </c>
      <c r="G21" s="118">
        <f t="shared" si="8"/>
        <v>20</v>
      </c>
      <c r="H21" s="124">
        <v>1873.873</v>
      </c>
      <c r="I21" s="111">
        <f t="shared" si="13"/>
        <v>1.1111111166666667E-3</v>
      </c>
      <c r="J21" s="111">
        <f t="shared" si="2"/>
        <v>4.3999999999999997E-2</v>
      </c>
      <c r="K21" s="111">
        <f t="shared" si="3"/>
        <v>1.51976E-3</v>
      </c>
      <c r="L21" s="111">
        <f t="shared" si="4"/>
        <v>0.73110959405871101</v>
      </c>
      <c r="M21" s="111">
        <v>150</v>
      </c>
      <c r="N21" s="111">
        <f t="shared" si="0"/>
        <v>0.27374223512045553</v>
      </c>
      <c r="O21" s="111">
        <f t="shared" si="5"/>
        <v>2.7243692075672437E-2</v>
      </c>
      <c r="P21" s="111">
        <f t="shared" si="9"/>
        <v>1876.5441296387028</v>
      </c>
      <c r="Q21" s="111">
        <f t="shared" si="14"/>
        <v>1872.4379961118971</v>
      </c>
      <c r="R21" s="111">
        <f t="shared" si="15"/>
        <v>1872.4107524198214</v>
      </c>
      <c r="S21" s="113">
        <f t="shared" si="6"/>
        <v>-5.7749999999998636E-2</v>
      </c>
      <c r="T21" s="112">
        <f t="shared" si="1"/>
        <v>1872.873</v>
      </c>
      <c r="U21" s="112">
        <f>1</f>
        <v>1</v>
      </c>
      <c r="V21" s="112">
        <f t="shared" si="16"/>
        <v>-0.46224758017865497</v>
      </c>
      <c r="W21" s="112">
        <f t="shared" si="10"/>
        <v>3.6711296387027232</v>
      </c>
      <c r="X21" s="114"/>
      <c r="Y21" s="114"/>
      <c r="Z21" s="115"/>
      <c r="AA21" s="115"/>
      <c r="AB21" s="165" t="s">
        <v>351</v>
      </c>
      <c r="AC21" s="116">
        <f t="shared" si="11"/>
        <v>50</v>
      </c>
      <c r="AD21" s="116">
        <f t="shared" si="7"/>
        <v>44</v>
      </c>
      <c r="AE21" s="116">
        <f t="shared" si="12"/>
        <v>3</v>
      </c>
      <c r="AF21" s="119" t="s">
        <v>349</v>
      </c>
      <c r="AG21" s="120"/>
    </row>
    <row r="22" spans="1:33" s="121" customFormat="1">
      <c r="A22" s="114"/>
      <c r="B22" s="117" t="s">
        <v>369</v>
      </c>
      <c r="C22" s="124">
        <v>9876496.1199999992</v>
      </c>
      <c r="D22" s="124">
        <v>687637.68700000003</v>
      </c>
      <c r="E22" s="125">
        <v>1543.8869999999999</v>
      </c>
      <c r="F22" s="127">
        <v>320</v>
      </c>
      <c r="G22" s="118">
        <f t="shared" si="8"/>
        <v>20</v>
      </c>
      <c r="H22" s="124">
        <v>1873.7249999999999</v>
      </c>
      <c r="I22" s="111">
        <f t="shared" si="13"/>
        <v>1.1111111166666667E-3</v>
      </c>
      <c r="J22" s="111">
        <f t="shared" si="2"/>
        <v>4.3999999999999997E-2</v>
      </c>
      <c r="K22" s="111">
        <f t="shared" si="3"/>
        <v>1.51976E-3</v>
      </c>
      <c r="L22" s="111">
        <f t="shared" si="4"/>
        <v>0.73110959405871101</v>
      </c>
      <c r="M22" s="111">
        <v>150</v>
      </c>
      <c r="N22" s="111">
        <f t="shared" si="0"/>
        <v>0.27374223512045553</v>
      </c>
      <c r="O22" s="111">
        <f t="shared" si="5"/>
        <v>2.7243692075672437E-2</v>
      </c>
      <c r="P22" s="111">
        <f t="shared" si="9"/>
        <v>1876.5441296387028</v>
      </c>
      <c r="Q22" s="111">
        <f t="shared" si="14"/>
        <v>1872.1642538767767</v>
      </c>
      <c r="R22" s="111">
        <f>Q22-O22</f>
        <v>1872.137010184701</v>
      </c>
      <c r="S22" s="113">
        <f t="shared" si="6"/>
        <v>9.9000000000000907E-2</v>
      </c>
      <c r="T22" s="112">
        <f t="shared" si="1"/>
        <v>1872.7249999999999</v>
      </c>
      <c r="U22" s="112">
        <f>1</f>
        <v>1</v>
      </c>
      <c r="V22" s="112">
        <f t="shared" si="16"/>
        <v>-0.58798981529889716</v>
      </c>
      <c r="W22" s="112">
        <f t="shared" si="10"/>
        <v>3.8191296387028615</v>
      </c>
      <c r="X22" s="114"/>
      <c r="Y22" s="114"/>
      <c r="Z22" s="115"/>
      <c r="AA22" s="115"/>
      <c r="AB22" s="165" t="s">
        <v>351</v>
      </c>
      <c r="AC22" s="116">
        <f t="shared" si="11"/>
        <v>50</v>
      </c>
      <c r="AD22" s="116">
        <f t="shared" si="7"/>
        <v>44</v>
      </c>
      <c r="AE22" s="116">
        <f t="shared" si="12"/>
        <v>3</v>
      </c>
      <c r="AF22" s="119" t="s">
        <v>349</v>
      </c>
      <c r="AG22" s="120"/>
    </row>
    <row r="23" spans="1:33" s="121" customFormat="1">
      <c r="A23" s="114"/>
      <c r="B23" s="117" t="s">
        <v>370</v>
      </c>
      <c r="C23" s="124">
        <v>9876496.4069999997</v>
      </c>
      <c r="D23" s="124">
        <v>687655.50100000005</v>
      </c>
      <c r="E23" s="125">
        <v>1544.9559999999999</v>
      </c>
      <c r="F23" s="127">
        <v>340</v>
      </c>
      <c r="G23" s="118">
        <f t="shared" si="8"/>
        <v>20</v>
      </c>
      <c r="H23" s="124">
        <v>1873.568</v>
      </c>
      <c r="I23" s="111">
        <f t="shared" si="13"/>
        <v>1.1111111166666667E-3</v>
      </c>
      <c r="J23" s="111">
        <f t="shared" si="2"/>
        <v>4.3999999999999997E-2</v>
      </c>
      <c r="K23" s="111">
        <f t="shared" si="3"/>
        <v>1.51976E-3</v>
      </c>
      <c r="L23" s="111">
        <f t="shared" si="4"/>
        <v>0.73110959405871101</v>
      </c>
      <c r="M23" s="111">
        <v>150</v>
      </c>
      <c r="N23" s="111">
        <f t="shared" si="0"/>
        <v>0.27374223512045553</v>
      </c>
      <c r="O23" s="111">
        <f t="shared" si="5"/>
        <v>2.7243692075672437E-2</v>
      </c>
      <c r="P23" s="111">
        <f t="shared" si="9"/>
        <v>1876.5441296387028</v>
      </c>
      <c r="Q23" s="111">
        <f t="shared" si="14"/>
        <v>1871.8905116416563</v>
      </c>
      <c r="R23" s="111">
        <f t="shared" si="15"/>
        <v>1871.8632679495806</v>
      </c>
      <c r="S23" s="113">
        <f t="shared" si="6"/>
        <v>5.3449999999997999E-2</v>
      </c>
      <c r="T23" s="112">
        <f t="shared" si="1"/>
        <v>1872.568</v>
      </c>
      <c r="U23" s="112">
        <f>1</f>
        <v>1</v>
      </c>
      <c r="V23" s="112">
        <f t="shared" si="16"/>
        <v>-0.70473205041935216</v>
      </c>
      <c r="W23" s="112">
        <f t="shared" si="10"/>
        <v>3.9761296387027869</v>
      </c>
      <c r="X23" s="114"/>
      <c r="Y23" s="114"/>
      <c r="Z23" s="115"/>
      <c r="AA23" s="115"/>
      <c r="AB23" s="165" t="s">
        <v>351</v>
      </c>
      <c r="AC23" s="116">
        <f t="shared" si="11"/>
        <v>50</v>
      </c>
      <c r="AD23" s="116">
        <f t="shared" si="7"/>
        <v>44</v>
      </c>
      <c r="AE23" s="116">
        <f t="shared" si="12"/>
        <v>3</v>
      </c>
      <c r="AF23" s="119" t="s">
        <v>349</v>
      </c>
      <c r="AG23" s="120"/>
    </row>
    <row r="24" spans="1:33" s="121" customFormat="1">
      <c r="A24" s="114"/>
      <c r="B24" s="117" t="s">
        <v>371</v>
      </c>
      <c r="C24" s="124">
        <v>9876498.4550000001</v>
      </c>
      <c r="D24" s="124">
        <v>687669.94900000002</v>
      </c>
      <c r="E24" s="125">
        <v>1545.8320000000001</v>
      </c>
      <c r="F24" s="127">
        <v>360</v>
      </c>
      <c r="G24" s="118">
        <f t="shared" si="8"/>
        <v>20</v>
      </c>
      <c r="H24" s="124">
        <v>1873.3969999999999</v>
      </c>
      <c r="I24" s="111">
        <f t="shared" si="13"/>
        <v>1.1111111166666667E-3</v>
      </c>
      <c r="J24" s="111">
        <f t="shared" si="2"/>
        <v>4.3999999999999997E-2</v>
      </c>
      <c r="K24" s="111">
        <f t="shared" si="3"/>
        <v>1.51976E-3</v>
      </c>
      <c r="L24" s="111">
        <f t="shared" si="4"/>
        <v>0.73110959405871101</v>
      </c>
      <c r="M24" s="111">
        <v>150</v>
      </c>
      <c r="N24" s="111">
        <f t="shared" si="0"/>
        <v>0.27374223512045553</v>
      </c>
      <c r="O24" s="111">
        <f t="shared" si="5"/>
        <v>2.7243692075672437E-2</v>
      </c>
      <c r="P24" s="111">
        <f t="shared" si="9"/>
        <v>1876.5441296387028</v>
      </c>
      <c r="Q24" s="111">
        <f t="shared" si="14"/>
        <v>1871.6167694065359</v>
      </c>
      <c r="R24" s="111">
        <f t="shared" si="15"/>
        <v>1871.5895257144603</v>
      </c>
      <c r="S24" s="113">
        <f t="shared" si="6"/>
        <v>4.3800000000010185E-2</v>
      </c>
      <c r="T24" s="112">
        <f t="shared" si="1"/>
        <v>1872.3969999999999</v>
      </c>
      <c r="U24" s="112">
        <f>1</f>
        <v>1</v>
      </c>
      <c r="V24" s="112">
        <f t="shared" si="16"/>
        <v>-0.80747428553968348</v>
      </c>
      <c r="W24" s="112">
        <f t="shared" si="10"/>
        <v>4.147129638702836</v>
      </c>
      <c r="X24" s="114"/>
      <c r="Y24" s="114"/>
      <c r="Z24" s="115"/>
      <c r="AA24" s="115"/>
      <c r="AB24" s="165" t="s">
        <v>372</v>
      </c>
      <c r="AC24" s="116">
        <f t="shared" si="11"/>
        <v>50</v>
      </c>
      <c r="AD24" s="116">
        <f t="shared" si="7"/>
        <v>44</v>
      </c>
      <c r="AE24" s="116">
        <f t="shared" si="12"/>
        <v>3</v>
      </c>
      <c r="AF24" s="119" t="s">
        <v>349</v>
      </c>
      <c r="AG24" s="120"/>
    </row>
    <row r="25" spans="1:33" s="121" customFormat="1">
      <c r="A25" s="114"/>
      <c r="B25" s="117" t="s">
        <v>373</v>
      </c>
      <c r="C25" s="124">
        <v>9876498.7229999993</v>
      </c>
      <c r="D25" s="124">
        <v>687674.62300000002</v>
      </c>
      <c r="E25" s="125">
        <v>1546.049</v>
      </c>
      <c r="F25" s="127">
        <v>380</v>
      </c>
      <c r="G25" s="118">
        <f t="shared" si="8"/>
        <v>20</v>
      </c>
      <c r="H25" s="124">
        <v>1873.2049999999999</v>
      </c>
      <c r="I25" s="111">
        <f t="shared" si="13"/>
        <v>1.1111111166666667E-3</v>
      </c>
      <c r="J25" s="111">
        <f t="shared" si="2"/>
        <v>4.3999999999999997E-2</v>
      </c>
      <c r="K25" s="111">
        <f t="shared" si="3"/>
        <v>1.51976E-3</v>
      </c>
      <c r="L25" s="111">
        <f t="shared" si="4"/>
        <v>0.73110959405871101</v>
      </c>
      <c r="M25" s="111">
        <v>150</v>
      </c>
      <c r="N25" s="111">
        <f t="shared" si="0"/>
        <v>0.27374223512045553</v>
      </c>
      <c r="O25" s="111">
        <f t="shared" si="5"/>
        <v>2.7243692075672437E-2</v>
      </c>
      <c r="P25" s="111">
        <f t="shared" si="9"/>
        <v>1876.5441296387028</v>
      </c>
      <c r="Q25" s="111">
        <f t="shared" si="14"/>
        <v>1871.3430271714155</v>
      </c>
      <c r="R25" s="111">
        <f t="shared" si="15"/>
        <v>1871.3157834793399</v>
      </c>
      <c r="S25" s="113">
        <f t="shared" si="6"/>
        <v>1.0849999999993542E-2</v>
      </c>
      <c r="T25" s="112">
        <f t="shared" si="1"/>
        <v>1872.2049999999999</v>
      </c>
      <c r="U25" s="112">
        <f>1</f>
        <v>1</v>
      </c>
      <c r="V25" s="112">
        <f t="shared" si="16"/>
        <v>-0.88921652066005663</v>
      </c>
      <c r="W25" s="112">
        <f t="shared" si="10"/>
        <v>4.3391296387028433</v>
      </c>
      <c r="X25" s="114"/>
      <c r="Y25" s="114"/>
      <c r="Z25" s="115"/>
      <c r="AA25" s="115"/>
      <c r="AB25" s="165" t="s">
        <v>351</v>
      </c>
      <c r="AC25" s="116">
        <f t="shared" si="11"/>
        <v>50</v>
      </c>
      <c r="AD25" s="116">
        <f t="shared" si="7"/>
        <v>44</v>
      </c>
      <c r="AE25" s="116">
        <f t="shared" si="12"/>
        <v>3</v>
      </c>
      <c r="AF25" s="119" t="s">
        <v>349</v>
      </c>
      <c r="AG25" s="120"/>
    </row>
    <row r="26" spans="1:33" s="121" customFormat="1">
      <c r="A26" s="114"/>
      <c r="B26" s="117" t="s">
        <v>374</v>
      </c>
      <c r="C26" s="124">
        <v>9876503.4790000003</v>
      </c>
      <c r="D26" s="124">
        <v>687693.49399999995</v>
      </c>
      <c r="E26" s="125">
        <v>1547.528</v>
      </c>
      <c r="F26" s="127">
        <v>400</v>
      </c>
      <c r="G26" s="118">
        <f t="shared" si="8"/>
        <v>20</v>
      </c>
      <c r="H26" s="124">
        <v>1873.02</v>
      </c>
      <c r="I26" s="111">
        <f t="shared" si="13"/>
        <v>1.1111111166666667E-3</v>
      </c>
      <c r="J26" s="111">
        <f t="shared" si="2"/>
        <v>4.3999999999999997E-2</v>
      </c>
      <c r="K26" s="111">
        <f t="shared" si="3"/>
        <v>1.51976E-3</v>
      </c>
      <c r="L26" s="111">
        <f t="shared" si="4"/>
        <v>0.73110959405871101</v>
      </c>
      <c r="M26" s="111">
        <v>150</v>
      </c>
      <c r="N26" s="111">
        <f t="shared" si="0"/>
        <v>0.27374223512045553</v>
      </c>
      <c r="O26" s="111">
        <f t="shared" si="5"/>
        <v>2.7243692075672437E-2</v>
      </c>
      <c r="P26" s="111">
        <f t="shared" si="9"/>
        <v>1876.5441296387028</v>
      </c>
      <c r="Q26" s="111">
        <f t="shared" si="14"/>
        <v>1871.0692849362952</v>
      </c>
      <c r="R26" s="111">
        <f t="shared" si="15"/>
        <v>1871.0420412442195</v>
      </c>
      <c r="S26" s="113">
        <f t="shared" si="6"/>
        <v>7.3950000000002097E-2</v>
      </c>
      <c r="T26" s="112">
        <f t="shared" si="1"/>
        <v>1872.02</v>
      </c>
      <c r="U26" s="112">
        <f>1</f>
        <v>1</v>
      </c>
      <c r="V26" s="112">
        <f t="shared" si="16"/>
        <v>-0.97795875578049163</v>
      </c>
      <c r="W26" s="112">
        <f t="shared" si="10"/>
        <v>4.5241296387027887</v>
      </c>
      <c r="X26" s="114"/>
      <c r="Y26" s="114"/>
      <c r="Z26" s="115"/>
      <c r="AA26" s="115"/>
      <c r="AB26" s="165" t="s">
        <v>351</v>
      </c>
      <c r="AC26" s="116">
        <f t="shared" si="11"/>
        <v>50</v>
      </c>
      <c r="AD26" s="116">
        <f t="shared" si="7"/>
        <v>44</v>
      </c>
      <c r="AE26" s="116">
        <f t="shared" si="12"/>
        <v>3</v>
      </c>
      <c r="AF26" s="119" t="s">
        <v>349</v>
      </c>
      <c r="AG26" s="120"/>
    </row>
    <row r="27" spans="1:33" s="121" customFormat="1">
      <c r="A27" s="114"/>
      <c r="B27" s="117" t="s">
        <v>375</v>
      </c>
      <c r="C27" s="124">
        <v>9876507.1909999996</v>
      </c>
      <c r="D27" s="124">
        <v>687712.18700000003</v>
      </c>
      <c r="E27" s="125">
        <v>1548.9110000000001</v>
      </c>
      <c r="F27" s="127">
        <v>420</v>
      </c>
      <c r="G27" s="118">
        <f t="shared" si="8"/>
        <v>20</v>
      </c>
      <c r="H27" s="124">
        <v>1872.8409999999999</v>
      </c>
      <c r="I27" s="111">
        <f t="shared" si="13"/>
        <v>1.1111111166666667E-3</v>
      </c>
      <c r="J27" s="111">
        <f t="shared" si="2"/>
        <v>4.3999999999999997E-2</v>
      </c>
      <c r="K27" s="111">
        <f t="shared" si="3"/>
        <v>1.51976E-3</v>
      </c>
      <c r="L27" s="111">
        <f t="shared" si="4"/>
        <v>0.73110959405871101</v>
      </c>
      <c r="M27" s="111">
        <v>150</v>
      </c>
      <c r="N27" s="111">
        <f t="shared" si="0"/>
        <v>0.27374223512045553</v>
      </c>
      <c r="O27" s="111">
        <f t="shared" si="5"/>
        <v>2.7243692075672437E-2</v>
      </c>
      <c r="P27" s="111">
        <f t="shared" si="9"/>
        <v>1876.5441296387028</v>
      </c>
      <c r="Q27" s="111">
        <f t="shared" si="14"/>
        <v>1870.7955427011748</v>
      </c>
      <c r="R27" s="111">
        <f t="shared" si="15"/>
        <v>1870.7682990090991</v>
      </c>
      <c r="S27" s="113">
        <f t="shared" si="6"/>
        <v>6.9150000000001904E-2</v>
      </c>
      <c r="T27" s="112">
        <f t="shared" si="1"/>
        <v>1871.8409999999999</v>
      </c>
      <c r="U27" s="112">
        <f>1</f>
        <v>1</v>
      </c>
      <c r="V27" s="112">
        <f t="shared" si="16"/>
        <v>-1.0727009909007847</v>
      </c>
      <c r="W27" s="112">
        <f t="shared" si="10"/>
        <v>4.703129638702876</v>
      </c>
      <c r="X27" s="114"/>
      <c r="Y27" s="114"/>
      <c r="Z27" s="115"/>
      <c r="AA27" s="115"/>
      <c r="AB27" s="165" t="s">
        <v>351</v>
      </c>
      <c r="AC27" s="116">
        <f t="shared" si="11"/>
        <v>50</v>
      </c>
      <c r="AD27" s="116">
        <f t="shared" si="7"/>
        <v>44</v>
      </c>
      <c r="AE27" s="116">
        <f t="shared" si="12"/>
        <v>3</v>
      </c>
      <c r="AF27" s="119" t="s">
        <v>349</v>
      </c>
      <c r="AG27" s="120"/>
    </row>
    <row r="28" spans="1:33" s="121" customFormat="1">
      <c r="A28" s="114"/>
      <c r="B28" s="117" t="s">
        <v>376</v>
      </c>
      <c r="C28" s="124">
        <v>9876511.7899999991</v>
      </c>
      <c r="D28" s="124">
        <v>687730.98499999999</v>
      </c>
      <c r="E28" s="125">
        <v>1550.3510000000001</v>
      </c>
      <c r="F28" s="127">
        <v>440</v>
      </c>
      <c r="G28" s="118">
        <f t="shared" si="8"/>
        <v>20</v>
      </c>
      <c r="H28" s="124">
        <v>1872.7049999999999</v>
      </c>
      <c r="I28" s="111">
        <f t="shared" si="13"/>
        <v>1.1111111166666667E-3</v>
      </c>
      <c r="J28" s="111">
        <f t="shared" si="2"/>
        <v>4.3999999999999997E-2</v>
      </c>
      <c r="K28" s="111">
        <f t="shared" si="3"/>
        <v>1.51976E-3</v>
      </c>
      <c r="L28" s="111">
        <f t="shared" si="4"/>
        <v>0.73110959405871101</v>
      </c>
      <c r="M28" s="111">
        <v>150</v>
      </c>
      <c r="N28" s="111">
        <f t="shared" si="0"/>
        <v>0.27374223512045553</v>
      </c>
      <c r="O28" s="111">
        <f t="shared" si="5"/>
        <v>2.7243692075672437E-2</v>
      </c>
      <c r="P28" s="111">
        <f t="shared" si="9"/>
        <v>1876.5441296387028</v>
      </c>
      <c r="Q28" s="111">
        <f t="shared" si="14"/>
        <v>1870.5218004660544</v>
      </c>
      <c r="R28" s="111">
        <f t="shared" si="15"/>
        <v>1870.4945567739787</v>
      </c>
      <c r="S28" s="113">
        <f t="shared" si="6"/>
        <v>7.2000000000002728E-2</v>
      </c>
      <c r="T28" s="112">
        <f t="shared" si="1"/>
        <v>1871.7049999999999</v>
      </c>
      <c r="U28" s="112">
        <f>1</f>
        <v>1</v>
      </c>
      <c r="V28" s="112">
        <f t="shared" si="16"/>
        <v>-1.2104432260211979</v>
      </c>
      <c r="W28" s="112">
        <f t="shared" si="10"/>
        <v>4.8391296387028433</v>
      </c>
      <c r="X28" s="114"/>
      <c r="Y28" s="114"/>
      <c r="Z28" s="115"/>
      <c r="AA28" s="115"/>
      <c r="AB28" s="165" t="s">
        <v>351</v>
      </c>
      <c r="AC28" s="116">
        <f t="shared" si="11"/>
        <v>50</v>
      </c>
      <c r="AD28" s="116">
        <f t="shared" si="7"/>
        <v>44</v>
      </c>
      <c r="AE28" s="116">
        <f t="shared" si="12"/>
        <v>3</v>
      </c>
      <c r="AF28" s="119" t="s">
        <v>349</v>
      </c>
      <c r="AG28" s="120"/>
    </row>
    <row r="29" spans="1:33" s="121" customFormat="1">
      <c r="A29" s="114"/>
      <c r="B29" s="117" t="s">
        <v>377</v>
      </c>
      <c r="C29" s="124">
        <v>9876515.8729999997</v>
      </c>
      <c r="D29" s="124">
        <v>687749.44799999997</v>
      </c>
      <c r="E29" s="125">
        <v>1551.94</v>
      </c>
      <c r="F29" s="127">
        <v>460</v>
      </c>
      <c r="G29" s="118">
        <f t="shared" si="8"/>
        <v>20</v>
      </c>
      <c r="H29" s="124">
        <v>1872.5730000000001</v>
      </c>
      <c r="I29" s="111">
        <f t="shared" si="13"/>
        <v>1.1111111166666667E-3</v>
      </c>
      <c r="J29" s="111">
        <f t="shared" si="2"/>
        <v>4.3999999999999997E-2</v>
      </c>
      <c r="K29" s="111">
        <f t="shared" si="3"/>
        <v>1.51976E-3</v>
      </c>
      <c r="L29" s="111">
        <f t="shared" si="4"/>
        <v>0.73110959405871101</v>
      </c>
      <c r="M29" s="111">
        <v>150</v>
      </c>
      <c r="N29" s="111">
        <f t="shared" si="0"/>
        <v>0.27374223512045553</v>
      </c>
      <c r="O29" s="111">
        <f t="shared" si="5"/>
        <v>2.7243692075672437E-2</v>
      </c>
      <c r="P29" s="111">
        <f t="shared" si="9"/>
        <v>1876.5441296387028</v>
      </c>
      <c r="Q29" s="111">
        <f t="shared" si="14"/>
        <v>1870.248058230934</v>
      </c>
      <c r="R29" s="111">
        <f t="shared" si="15"/>
        <v>1870.2208145388583</v>
      </c>
      <c r="S29" s="113">
        <f t="shared" si="6"/>
        <v>7.9449999999997092E-2</v>
      </c>
      <c r="T29" s="112">
        <f t="shared" si="1"/>
        <v>1871.5730000000001</v>
      </c>
      <c r="U29" s="112">
        <f>1</f>
        <v>1</v>
      </c>
      <c r="V29" s="112">
        <f t="shared" si="16"/>
        <v>-1.3521854611417439</v>
      </c>
      <c r="W29" s="112">
        <f t="shared" si="10"/>
        <v>4.9711296387026778</v>
      </c>
      <c r="X29" s="114"/>
      <c r="Y29" s="114"/>
      <c r="Z29" s="115"/>
      <c r="AA29" s="115"/>
      <c r="AB29" s="165" t="s">
        <v>351</v>
      </c>
      <c r="AC29" s="116">
        <f t="shared" si="11"/>
        <v>50</v>
      </c>
      <c r="AD29" s="116">
        <f t="shared" si="7"/>
        <v>44</v>
      </c>
      <c r="AE29" s="116">
        <f t="shared" si="12"/>
        <v>3</v>
      </c>
      <c r="AF29" s="119" t="s">
        <v>349</v>
      </c>
      <c r="AG29" s="120"/>
    </row>
    <row r="30" spans="1:33" s="121" customFormat="1">
      <c r="A30" s="114"/>
      <c r="B30" s="117" t="s">
        <v>378</v>
      </c>
      <c r="C30" s="124">
        <v>9876516.0329999998</v>
      </c>
      <c r="D30" s="124">
        <v>687751.33600000001</v>
      </c>
      <c r="E30" s="125">
        <v>1552.0730000000001</v>
      </c>
      <c r="F30" s="127">
        <v>480</v>
      </c>
      <c r="G30" s="118">
        <f t="shared" si="8"/>
        <v>20</v>
      </c>
      <c r="H30" s="124">
        <v>1872.385</v>
      </c>
      <c r="I30" s="111">
        <f t="shared" si="13"/>
        <v>1.1111111166666667E-3</v>
      </c>
      <c r="J30" s="111">
        <f t="shared" si="2"/>
        <v>4.3999999999999997E-2</v>
      </c>
      <c r="K30" s="111">
        <f t="shared" si="3"/>
        <v>1.51976E-3</v>
      </c>
      <c r="L30" s="111">
        <f t="shared" si="4"/>
        <v>0.73110959405871101</v>
      </c>
      <c r="M30" s="111">
        <v>150</v>
      </c>
      <c r="N30" s="111">
        <f t="shared" si="0"/>
        <v>0.27374223512045553</v>
      </c>
      <c r="O30" s="111">
        <f t="shared" si="5"/>
        <v>2.7243692075672437E-2</v>
      </c>
      <c r="P30" s="111">
        <f t="shared" si="9"/>
        <v>1876.5441296387028</v>
      </c>
      <c r="Q30" s="111">
        <f t="shared" si="14"/>
        <v>1869.9743159958136</v>
      </c>
      <c r="R30" s="111">
        <f t="shared" si="15"/>
        <v>1869.947072303738</v>
      </c>
      <c r="S30" s="113">
        <f t="shared" si="6"/>
        <v>6.6500000000019096E-3</v>
      </c>
      <c r="T30" s="112">
        <f t="shared" si="1"/>
        <v>1871.385</v>
      </c>
      <c r="U30" s="112">
        <f>1</f>
        <v>1</v>
      </c>
      <c r="V30" s="112">
        <f t="shared" si="16"/>
        <v>-1.4379276962620224</v>
      </c>
      <c r="W30" s="112">
        <f t="shared" si="10"/>
        <v>5.1591296387027796</v>
      </c>
      <c r="X30" s="114"/>
      <c r="Y30" s="114"/>
      <c r="Z30" s="115"/>
      <c r="AA30" s="115"/>
      <c r="AB30" s="165" t="s">
        <v>379</v>
      </c>
      <c r="AC30" s="116">
        <f t="shared" si="11"/>
        <v>50</v>
      </c>
      <c r="AD30" s="116">
        <f t="shared" si="7"/>
        <v>44</v>
      </c>
      <c r="AE30" s="116">
        <f t="shared" si="12"/>
        <v>3</v>
      </c>
      <c r="AF30" s="119" t="s">
        <v>349</v>
      </c>
      <c r="AG30" s="120"/>
    </row>
    <row r="31" spans="1:33" s="121" customFormat="1">
      <c r="A31" s="114"/>
      <c r="B31" s="117" t="s">
        <v>380</v>
      </c>
      <c r="C31" s="124">
        <v>9876519.0969999991</v>
      </c>
      <c r="D31" s="124">
        <v>687770.01199999999</v>
      </c>
      <c r="E31" s="125">
        <v>1553.625</v>
      </c>
      <c r="F31" s="127">
        <v>500</v>
      </c>
      <c r="G31" s="118">
        <f t="shared" si="8"/>
        <v>20</v>
      </c>
      <c r="H31" s="124">
        <v>1872.2260000000001</v>
      </c>
      <c r="I31" s="111">
        <f t="shared" si="13"/>
        <v>1.1111111166666667E-3</v>
      </c>
      <c r="J31" s="111">
        <f t="shared" si="2"/>
        <v>4.3999999999999997E-2</v>
      </c>
      <c r="K31" s="111">
        <f t="shared" si="3"/>
        <v>1.51976E-3</v>
      </c>
      <c r="L31" s="111">
        <f t="shared" si="4"/>
        <v>0.73110959405871101</v>
      </c>
      <c r="M31" s="111">
        <v>150</v>
      </c>
      <c r="N31" s="111">
        <f t="shared" si="0"/>
        <v>0.27374223512045553</v>
      </c>
      <c r="O31" s="111">
        <f t="shared" si="5"/>
        <v>2.7243692075672437E-2</v>
      </c>
      <c r="P31" s="111">
        <f t="shared" si="9"/>
        <v>1876.5441296387028</v>
      </c>
      <c r="Q31" s="111">
        <f t="shared" si="14"/>
        <v>1869.7005737606933</v>
      </c>
      <c r="R31" s="111">
        <f t="shared" si="15"/>
        <v>1869.6733300686176</v>
      </c>
      <c r="S31" s="113">
        <f t="shared" si="6"/>
        <v>7.7599999999995367E-2</v>
      </c>
      <c r="T31" s="112">
        <f t="shared" si="1"/>
        <v>1871.2260000000001</v>
      </c>
      <c r="U31" s="112">
        <f>1</f>
        <v>1</v>
      </c>
      <c r="V31" s="112">
        <f t="shared" si="16"/>
        <v>-1.5526699313825247</v>
      </c>
      <c r="W31" s="112">
        <f t="shared" si="10"/>
        <v>5.3181296387026578</v>
      </c>
      <c r="X31" s="114"/>
      <c r="Y31" s="114"/>
      <c r="Z31" s="115"/>
      <c r="AA31" s="115"/>
      <c r="AB31" s="165" t="s">
        <v>351</v>
      </c>
      <c r="AC31" s="116">
        <f t="shared" si="11"/>
        <v>50</v>
      </c>
      <c r="AD31" s="116">
        <f t="shared" si="7"/>
        <v>44</v>
      </c>
      <c r="AE31" s="116">
        <f t="shared" si="12"/>
        <v>3</v>
      </c>
      <c r="AF31" s="119" t="s">
        <v>349</v>
      </c>
      <c r="AG31" s="120"/>
    </row>
    <row r="32" spans="1:33" s="121" customFormat="1">
      <c r="A32" s="114"/>
      <c r="B32" s="117" t="s">
        <v>381</v>
      </c>
      <c r="C32" s="124">
        <v>9876523.4120000005</v>
      </c>
      <c r="D32" s="124">
        <v>687790.39099999995</v>
      </c>
      <c r="E32" s="125">
        <v>1555.4090000000001</v>
      </c>
      <c r="F32" s="127">
        <v>520</v>
      </c>
      <c r="G32" s="118">
        <f t="shared" si="8"/>
        <v>20</v>
      </c>
      <c r="H32" s="124">
        <v>1872.067</v>
      </c>
      <c r="I32" s="111">
        <f t="shared" si="13"/>
        <v>1.1111111166666667E-3</v>
      </c>
      <c r="J32" s="111">
        <f t="shared" si="2"/>
        <v>4.3999999999999997E-2</v>
      </c>
      <c r="K32" s="111">
        <f t="shared" si="3"/>
        <v>1.51976E-3</v>
      </c>
      <c r="L32" s="111">
        <f t="shared" si="4"/>
        <v>0.73110959405871101</v>
      </c>
      <c r="M32" s="111">
        <v>150</v>
      </c>
      <c r="N32" s="111">
        <f t="shared" si="0"/>
        <v>0.27374223512045553</v>
      </c>
      <c r="O32" s="111">
        <f t="shared" si="5"/>
        <v>2.7243692075672437E-2</v>
      </c>
      <c r="P32" s="111">
        <f t="shared" si="9"/>
        <v>1876.5441296387028</v>
      </c>
      <c r="Q32" s="111">
        <f t="shared" si="14"/>
        <v>1869.4268315255729</v>
      </c>
      <c r="R32" s="111">
        <f t="shared" si="15"/>
        <v>1869.3995878334972</v>
      </c>
      <c r="S32" s="113">
        <f t="shared" si="6"/>
        <v>8.9200000000005275E-2</v>
      </c>
      <c r="T32" s="112">
        <f t="shared" si="1"/>
        <v>1871.067</v>
      </c>
      <c r="U32" s="112">
        <f>1</f>
        <v>1</v>
      </c>
      <c r="V32" s="112">
        <f t="shared" si="16"/>
        <v>-1.6674121665027997</v>
      </c>
      <c r="W32" s="112">
        <f t="shared" si="10"/>
        <v>5.4771296387027633</v>
      </c>
      <c r="X32" s="114"/>
      <c r="Y32" s="114"/>
      <c r="Z32" s="115"/>
      <c r="AA32" s="115"/>
      <c r="AB32" s="165" t="s">
        <v>351</v>
      </c>
      <c r="AC32" s="116">
        <f t="shared" si="11"/>
        <v>50</v>
      </c>
      <c r="AD32" s="116">
        <f t="shared" si="7"/>
        <v>44</v>
      </c>
      <c r="AE32" s="116">
        <f t="shared" si="12"/>
        <v>3</v>
      </c>
      <c r="AF32" s="119" t="s">
        <v>349</v>
      </c>
      <c r="AG32" s="120"/>
    </row>
    <row r="33" spans="1:33" s="121" customFormat="1">
      <c r="A33" s="114"/>
      <c r="B33" s="117" t="s">
        <v>382</v>
      </c>
      <c r="C33" s="124">
        <v>9876528.2190000005</v>
      </c>
      <c r="D33" s="124">
        <v>687810.97100000002</v>
      </c>
      <c r="E33" s="125">
        <v>1557.2449999999999</v>
      </c>
      <c r="F33" s="127">
        <v>540</v>
      </c>
      <c r="G33" s="118">
        <f t="shared" si="8"/>
        <v>20</v>
      </c>
      <c r="H33" s="124">
        <v>1871.9269999999999</v>
      </c>
      <c r="I33" s="111">
        <f t="shared" si="13"/>
        <v>1.1111111166666667E-3</v>
      </c>
      <c r="J33" s="111">
        <f t="shared" si="2"/>
        <v>4.3999999999999997E-2</v>
      </c>
      <c r="K33" s="111">
        <f t="shared" si="3"/>
        <v>1.51976E-3</v>
      </c>
      <c r="L33" s="111">
        <f t="shared" si="4"/>
        <v>0.73110959405871101</v>
      </c>
      <c r="M33" s="111">
        <v>150</v>
      </c>
      <c r="N33" s="111">
        <f t="shared" si="0"/>
        <v>0.27374223512045553</v>
      </c>
      <c r="O33" s="111">
        <f t="shared" si="5"/>
        <v>2.7243692075672437E-2</v>
      </c>
      <c r="P33" s="111">
        <f t="shared" si="9"/>
        <v>1876.5441296387028</v>
      </c>
      <c r="Q33" s="111">
        <f t="shared" si="14"/>
        <v>1869.1530892904525</v>
      </c>
      <c r="R33" s="111">
        <f t="shared" si="15"/>
        <v>1869.1258455983768</v>
      </c>
      <c r="S33" s="113">
        <f t="shared" si="6"/>
        <v>9.1799999999989265E-2</v>
      </c>
      <c r="T33" s="112">
        <f t="shared" si="1"/>
        <v>1870.9269999999999</v>
      </c>
      <c r="U33" s="112">
        <f>1</f>
        <v>1</v>
      </c>
      <c r="V33" s="112">
        <f t="shared" si="16"/>
        <v>-1.80115440162308</v>
      </c>
      <c r="W33" s="112">
        <f t="shared" si="10"/>
        <v>5.6171296387028633</v>
      </c>
      <c r="X33" s="114"/>
      <c r="Y33" s="114"/>
      <c r="Z33" s="115"/>
      <c r="AA33" s="115"/>
      <c r="AB33" s="165" t="s">
        <v>351</v>
      </c>
      <c r="AC33" s="116">
        <f t="shared" si="11"/>
        <v>50</v>
      </c>
      <c r="AD33" s="116">
        <f t="shared" si="7"/>
        <v>44</v>
      </c>
      <c r="AE33" s="116">
        <f t="shared" si="12"/>
        <v>3</v>
      </c>
      <c r="AF33" s="119" t="s">
        <v>349</v>
      </c>
      <c r="AG33" s="120"/>
    </row>
    <row r="34" spans="1:33" s="121" customFormat="1">
      <c r="A34" s="114"/>
      <c r="B34" s="117" t="s">
        <v>383</v>
      </c>
      <c r="C34" s="124">
        <v>9876534.5460000001</v>
      </c>
      <c r="D34" s="124">
        <v>687832.26899999997</v>
      </c>
      <c r="E34" s="125">
        <v>1559.133</v>
      </c>
      <c r="F34" s="127">
        <v>560</v>
      </c>
      <c r="G34" s="118">
        <f t="shared" si="8"/>
        <v>20</v>
      </c>
      <c r="H34" s="124">
        <v>1871.7919999999999</v>
      </c>
      <c r="I34" s="111">
        <f t="shared" si="13"/>
        <v>1.1111111166666667E-3</v>
      </c>
      <c r="J34" s="111">
        <f t="shared" si="2"/>
        <v>4.3999999999999997E-2</v>
      </c>
      <c r="K34" s="111">
        <f t="shared" si="3"/>
        <v>1.51976E-3</v>
      </c>
      <c r="L34" s="111">
        <f t="shared" si="4"/>
        <v>0.73110959405871101</v>
      </c>
      <c r="M34" s="111">
        <v>150</v>
      </c>
      <c r="N34" s="111">
        <f t="shared" si="0"/>
        <v>0.27374223512045553</v>
      </c>
      <c r="O34" s="111">
        <f t="shared" si="5"/>
        <v>2.7243692075672437E-2</v>
      </c>
      <c r="P34" s="111">
        <f t="shared" si="9"/>
        <v>1876.5441296387028</v>
      </c>
      <c r="Q34" s="111">
        <f t="shared" si="14"/>
        <v>1868.8793470553321</v>
      </c>
      <c r="R34" s="111">
        <f t="shared" si="15"/>
        <v>1868.8521033632564</v>
      </c>
      <c r="S34" s="113">
        <f t="shared" si="6"/>
        <v>9.4400000000007367E-2</v>
      </c>
      <c r="T34" s="112">
        <f t="shared" si="1"/>
        <v>1870.7919999999999</v>
      </c>
      <c r="U34" s="112">
        <f>1</f>
        <v>1</v>
      </c>
      <c r="V34" s="112">
        <f t="shared" si="16"/>
        <v>-1.9398966367434696</v>
      </c>
      <c r="W34" s="112">
        <f t="shared" si="10"/>
        <v>5.7521296387028542</v>
      </c>
      <c r="X34" s="114"/>
      <c r="Y34" s="114"/>
      <c r="Z34" s="115"/>
      <c r="AA34" s="115"/>
      <c r="AB34" s="165" t="s">
        <v>351</v>
      </c>
      <c r="AC34" s="116">
        <f t="shared" si="11"/>
        <v>50</v>
      </c>
      <c r="AD34" s="116">
        <f t="shared" si="7"/>
        <v>44</v>
      </c>
      <c r="AE34" s="116">
        <f t="shared" si="12"/>
        <v>3</v>
      </c>
      <c r="AF34" s="119" t="s">
        <v>349</v>
      </c>
      <c r="AG34" s="120"/>
    </row>
    <row r="35" spans="1:33" s="121" customFormat="1">
      <c r="A35" s="114"/>
      <c r="B35" s="117" t="s">
        <v>384</v>
      </c>
      <c r="C35" s="124">
        <v>9876535.773</v>
      </c>
      <c r="D35" s="124">
        <v>687836.83600000001</v>
      </c>
      <c r="E35" s="125">
        <v>1559.49</v>
      </c>
      <c r="F35" s="127">
        <v>580</v>
      </c>
      <c r="G35" s="118">
        <f t="shared" si="8"/>
        <v>20</v>
      </c>
      <c r="H35" s="124">
        <v>1871.663</v>
      </c>
      <c r="I35" s="111">
        <f t="shared" si="13"/>
        <v>1.1111111166666667E-3</v>
      </c>
      <c r="J35" s="111">
        <f t="shared" si="2"/>
        <v>4.3999999999999997E-2</v>
      </c>
      <c r="K35" s="111">
        <f t="shared" si="3"/>
        <v>1.51976E-3</v>
      </c>
      <c r="L35" s="111">
        <f t="shared" si="4"/>
        <v>0.73110959405871101</v>
      </c>
      <c r="M35" s="111">
        <v>150</v>
      </c>
      <c r="N35" s="111">
        <f t="shared" si="0"/>
        <v>0.27374223512045553</v>
      </c>
      <c r="O35" s="111">
        <f t="shared" si="5"/>
        <v>2.7243692075672437E-2</v>
      </c>
      <c r="P35" s="111">
        <f t="shared" si="9"/>
        <v>1876.5441296387028</v>
      </c>
      <c r="Q35" s="111">
        <f t="shared" si="14"/>
        <v>1868.6056048202117</v>
      </c>
      <c r="R35" s="111">
        <f t="shared" si="15"/>
        <v>1868.5783611281361</v>
      </c>
      <c r="S35" s="113">
        <f t="shared" si="6"/>
        <v>1.7849999999998544E-2</v>
      </c>
      <c r="T35" s="112">
        <f t="shared" si="1"/>
        <v>1870.663</v>
      </c>
      <c r="U35" s="112">
        <f>1</f>
        <v>1</v>
      </c>
      <c r="V35" s="112">
        <f t="shared" si="16"/>
        <v>-2.0846388718639446</v>
      </c>
      <c r="W35" s="112">
        <f t="shared" si="10"/>
        <v>5.8811296387027596</v>
      </c>
      <c r="X35" s="114"/>
      <c r="Y35" s="114"/>
      <c r="Z35" s="115"/>
      <c r="AA35" s="115"/>
      <c r="AB35" s="165" t="s">
        <v>385</v>
      </c>
      <c r="AC35" s="116">
        <f t="shared" si="11"/>
        <v>50</v>
      </c>
      <c r="AD35" s="116">
        <f t="shared" si="7"/>
        <v>44</v>
      </c>
      <c r="AE35" s="116">
        <f t="shared" si="12"/>
        <v>3</v>
      </c>
      <c r="AF35" s="119" t="s">
        <v>349</v>
      </c>
      <c r="AG35" s="120"/>
    </row>
    <row r="36" spans="1:33" s="121" customFormat="1">
      <c r="A36" s="114"/>
      <c r="B36" s="117" t="s">
        <v>386</v>
      </c>
      <c r="C36" s="124">
        <v>9876538.4230000004</v>
      </c>
      <c r="D36" s="124">
        <v>687842.66799999995</v>
      </c>
      <c r="E36" s="125">
        <v>1560.1869999999999</v>
      </c>
      <c r="F36" s="127">
        <v>600</v>
      </c>
      <c r="G36" s="118">
        <f t="shared" si="8"/>
        <v>20</v>
      </c>
      <c r="H36" s="124">
        <v>1871.5160000000001</v>
      </c>
      <c r="I36" s="111">
        <f t="shared" si="13"/>
        <v>1.1111111166666667E-3</v>
      </c>
      <c r="J36" s="111">
        <f t="shared" si="2"/>
        <v>4.3999999999999997E-2</v>
      </c>
      <c r="K36" s="111">
        <f t="shared" si="3"/>
        <v>1.51976E-3</v>
      </c>
      <c r="L36" s="111">
        <f t="shared" si="4"/>
        <v>0.73110959405871101</v>
      </c>
      <c r="M36" s="111">
        <v>150</v>
      </c>
      <c r="N36" s="111">
        <f t="shared" si="0"/>
        <v>0.27374223512045553</v>
      </c>
      <c r="O36" s="111">
        <f t="shared" si="5"/>
        <v>2.7243692075672437E-2</v>
      </c>
      <c r="P36" s="111">
        <f t="shared" si="9"/>
        <v>1876.5441296387028</v>
      </c>
      <c r="Q36" s="111">
        <f t="shared" si="14"/>
        <v>1868.3318625850914</v>
      </c>
      <c r="R36" s="111">
        <f t="shared" si="15"/>
        <v>1868.3046188930157</v>
      </c>
      <c r="S36" s="113">
        <f t="shared" ref="S36:S52" si="17">(E36-E34)/G36</f>
        <v>5.2699999999992996E-2</v>
      </c>
      <c r="T36" s="112">
        <f t="shared" si="1"/>
        <v>1870.5160000000001</v>
      </c>
      <c r="U36" s="112">
        <f>1</f>
        <v>1</v>
      </c>
      <c r="V36" s="112">
        <f t="shared" si="16"/>
        <v>-2.2113811069843905</v>
      </c>
      <c r="W36" s="112">
        <f t="shared" si="10"/>
        <v>6.0281296387026941</v>
      </c>
      <c r="X36" s="114"/>
      <c r="Y36" s="114"/>
      <c r="Z36" s="115"/>
      <c r="AA36" s="115"/>
      <c r="AB36" s="165" t="s">
        <v>387</v>
      </c>
      <c r="AC36" s="116">
        <f t="shared" si="11"/>
        <v>50</v>
      </c>
      <c r="AD36" s="116">
        <f t="shared" si="7"/>
        <v>44</v>
      </c>
      <c r="AE36" s="116">
        <f t="shared" si="12"/>
        <v>3</v>
      </c>
      <c r="AF36" s="119" t="s">
        <v>349</v>
      </c>
      <c r="AG36" s="120"/>
    </row>
    <row r="37" spans="1:33" s="121" customFormat="1">
      <c r="A37" s="114"/>
      <c r="B37" s="117" t="s">
        <v>388</v>
      </c>
      <c r="C37" s="124">
        <v>9876545.8139999993</v>
      </c>
      <c r="D37" s="124">
        <v>687857.79700000002</v>
      </c>
      <c r="E37" s="125">
        <v>1561.9459999999999</v>
      </c>
      <c r="F37" s="127">
        <v>620</v>
      </c>
      <c r="G37" s="118">
        <f t="shared" si="8"/>
        <v>20</v>
      </c>
      <c r="H37" s="124">
        <v>1870.674</v>
      </c>
      <c r="I37" s="111">
        <f t="shared" si="13"/>
        <v>1.1111111166666667E-3</v>
      </c>
      <c r="J37" s="111">
        <f t="shared" si="2"/>
        <v>4.3999999999999997E-2</v>
      </c>
      <c r="K37" s="111">
        <f t="shared" si="3"/>
        <v>1.51976E-3</v>
      </c>
      <c r="L37" s="111">
        <f t="shared" si="4"/>
        <v>0.73110959405871101</v>
      </c>
      <c r="M37" s="111">
        <v>150</v>
      </c>
      <c r="N37" s="111">
        <f t="shared" si="0"/>
        <v>0.27374223512045553</v>
      </c>
      <c r="O37" s="111">
        <f t="shared" si="5"/>
        <v>2.7243692075672437E-2</v>
      </c>
      <c r="P37" s="111">
        <f t="shared" si="9"/>
        <v>1876.5441296387028</v>
      </c>
      <c r="Q37" s="111">
        <f t="shared" si="14"/>
        <v>1868.058120349971</v>
      </c>
      <c r="R37" s="111">
        <f t="shared" si="15"/>
        <v>1868.0308766578953</v>
      </c>
      <c r="S37" s="113">
        <f t="shared" si="17"/>
        <v>0.12279999999999518</v>
      </c>
      <c r="T37" s="112">
        <f t="shared" si="1"/>
        <v>1869.674</v>
      </c>
      <c r="U37" s="112">
        <f>1</f>
        <v>1</v>
      </c>
      <c r="V37" s="112">
        <f t="shared" si="16"/>
        <v>-1.6431233421046727</v>
      </c>
      <c r="W37" s="112">
        <f t="shared" si="10"/>
        <v>6.8701296387027924</v>
      </c>
      <c r="X37" s="114"/>
      <c r="Y37" s="114"/>
      <c r="Z37" s="115"/>
      <c r="AA37" s="115"/>
      <c r="AB37" s="165" t="s">
        <v>351</v>
      </c>
      <c r="AC37" s="116">
        <f t="shared" si="11"/>
        <v>50</v>
      </c>
      <c r="AD37" s="116">
        <f t="shared" si="7"/>
        <v>44</v>
      </c>
      <c r="AE37" s="116">
        <f t="shared" si="12"/>
        <v>3</v>
      </c>
      <c r="AF37" s="119" t="s">
        <v>349</v>
      </c>
      <c r="AG37" s="120"/>
    </row>
    <row r="38" spans="1:33" s="121" customFormat="1">
      <c r="A38" s="114"/>
      <c r="B38" s="117" t="s">
        <v>389</v>
      </c>
      <c r="C38" s="124">
        <v>9876554.1390000004</v>
      </c>
      <c r="D38" s="124">
        <v>687876.11199999996</v>
      </c>
      <c r="E38" s="125">
        <v>1564.1410000000001</v>
      </c>
      <c r="F38" s="127">
        <v>640</v>
      </c>
      <c r="G38" s="118">
        <f t="shared" si="8"/>
        <v>20</v>
      </c>
      <c r="H38" s="124">
        <v>1871.6179999999999</v>
      </c>
      <c r="I38" s="111">
        <f t="shared" si="13"/>
        <v>1.1111111166666667E-3</v>
      </c>
      <c r="J38" s="111">
        <f t="shared" si="2"/>
        <v>4.3999999999999997E-2</v>
      </c>
      <c r="K38" s="111">
        <f t="shared" si="3"/>
        <v>1.51976E-3</v>
      </c>
      <c r="L38" s="111">
        <f t="shared" ref="L38:L52" si="18">I38/K38</f>
        <v>0.73110959405871101</v>
      </c>
      <c r="M38" s="111">
        <v>150</v>
      </c>
      <c r="N38" s="111">
        <f t="shared" ref="N38:N52" si="19">6.843*G38*POWER(L38,1.852)/(POWER(J38,1.167)*POWER(M38,1.852))</f>
        <v>0.27374223512045553</v>
      </c>
      <c r="O38" s="111">
        <f t="shared" si="5"/>
        <v>2.7243692075672437E-2</v>
      </c>
      <c r="P38" s="111">
        <f t="shared" si="9"/>
        <v>1876.5441296387028</v>
      </c>
      <c r="Q38" s="111">
        <f t="shared" si="14"/>
        <v>1867.7843781148506</v>
      </c>
      <c r="R38" s="111">
        <f t="shared" si="15"/>
        <v>1867.7571344227749</v>
      </c>
      <c r="S38" s="113">
        <f t="shared" si="17"/>
        <v>0.19770000000000892</v>
      </c>
      <c r="T38" s="112">
        <f t="shared" ref="T38:T52" si="20">H38-U38</f>
        <v>1870.6179999999999</v>
      </c>
      <c r="U38" s="112">
        <f>1</f>
        <v>1</v>
      </c>
      <c r="V38" s="112">
        <f t="shared" si="16"/>
        <v>-2.8608655772250131</v>
      </c>
      <c r="W38" s="112">
        <f t="shared" si="10"/>
        <v>5.9261296387028324</v>
      </c>
      <c r="X38" s="114"/>
      <c r="Y38" s="114"/>
      <c r="Z38" s="115"/>
      <c r="AA38" s="115"/>
      <c r="AB38" s="165" t="s">
        <v>351</v>
      </c>
      <c r="AC38" s="116">
        <f t="shared" si="11"/>
        <v>50</v>
      </c>
      <c r="AD38" s="116">
        <f t="shared" si="7"/>
        <v>44</v>
      </c>
      <c r="AE38" s="116">
        <f t="shared" si="12"/>
        <v>3</v>
      </c>
      <c r="AF38" s="119" t="s">
        <v>349</v>
      </c>
      <c r="AG38" s="120"/>
    </row>
    <row r="39" spans="1:33" s="121" customFormat="1">
      <c r="A39" s="114"/>
      <c r="B39" s="117" t="s">
        <v>390</v>
      </c>
      <c r="C39" s="124">
        <v>9876557.8530000001</v>
      </c>
      <c r="D39" s="124">
        <v>687875.46400000004</v>
      </c>
      <c r="E39" s="125">
        <v>1564.454</v>
      </c>
      <c r="F39" s="127">
        <v>660</v>
      </c>
      <c r="G39" s="118">
        <f t="shared" si="8"/>
        <v>20</v>
      </c>
      <c r="H39" s="124">
        <v>1871.598</v>
      </c>
      <c r="I39" s="111">
        <f t="shared" si="13"/>
        <v>1.1111111166666667E-3</v>
      </c>
      <c r="J39" s="111">
        <f t="shared" si="2"/>
        <v>4.3999999999999997E-2</v>
      </c>
      <c r="K39" s="111">
        <f t="shared" si="3"/>
        <v>1.51976E-3</v>
      </c>
      <c r="L39" s="111">
        <f t="shared" si="18"/>
        <v>0.73110959405871101</v>
      </c>
      <c r="M39" s="111">
        <v>150</v>
      </c>
      <c r="N39" s="111">
        <f t="shared" si="19"/>
        <v>0.27374223512045553</v>
      </c>
      <c r="O39" s="111">
        <f t="shared" si="5"/>
        <v>2.7243692075672437E-2</v>
      </c>
      <c r="P39" s="111">
        <f t="shared" si="9"/>
        <v>1876.5441296387028</v>
      </c>
      <c r="Q39" s="111">
        <f t="shared" si="14"/>
        <v>1867.5106358797302</v>
      </c>
      <c r="R39" s="111">
        <f t="shared" si="15"/>
        <v>1867.4833921876545</v>
      </c>
      <c r="S39" s="113">
        <f t="shared" si="17"/>
        <v>0.1254000000000019</v>
      </c>
      <c r="T39" s="112">
        <f t="shared" si="20"/>
        <v>1870.598</v>
      </c>
      <c r="U39" s="112">
        <f>1</f>
        <v>1</v>
      </c>
      <c r="V39" s="112">
        <f t="shared" si="16"/>
        <v>-3.1146078123454117</v>
      </c>
      <c r="W39" s="112">
        <f t="shared" si="10"/>
        <v>5.9461296387028142</v>
      </c>
      <c r="X39" s="114"/>
      <c r="Y39" s="114"/>
      <c r="Z39" s="115"/>
      <c r="AA39" s="115"/>
      <c r="AB39" s="165" t="s">
        <v>351</v>
      </c>
      <c r="AC39" s="116">
        <f t="shared" si="11"/>
        <v>50</v>
      </c>
      <c r="AD39" s="116">
        <f t="shared" si="7"/>
        <v>44</v>
      </c>
      <c r="AE39" s="116">
        <f t="shared" si="12"/>
        <v>3</v>
      </c>
      <c r="AF39" s="119" t="s">
        <v>349</v>
      </c>
      <c r="AG39" s="120"/>
    </row>
    <row r="40" spans="1:33" s="121" customFormat="1">
      <c r="A40" s="114"/>
      <c r="B40" s="117" t="s">
        <v>391</v>
      </c>
      <c r="C40" s="124">
        <v>9876567.0219999999</v>
      </c>
      <c r="D40" s="124">
        <v>687892.57499999995</v>
      </c>
      <c r="E40" s="125">
        <v>1566.5619999999999</v>
      </c>
      <c r="F40" s="127">
        <v>680</v>
      </c>
      <c r="G40" s="118">
        <f t="shared" si="8"/>
        <v>20</v>
      </c>
      <c r="H40" s="124">
        <v>1871.616</v>
      </c>
      <c r="I40" s="111">
        <f t="shared" si="13"/>
        <v>1.1111111166666667E-3</v>
      </c>
      <c r="J40" s="111">
        <f t="shared" si="2"/>
        <v>4.3999999999999997E-2</v>
      </c>
      <c r="K40" s="111">
        <f t="shared" si="3"/>
        <v>1.51976E-3</v>
      </c>
      <c r="L40" s="111">
        <f t="shared" si="18"/>
        <v>0.73110959405871101</v>
      </c>
      <c r="M40" s="111">
        <v>150</v>
      </c>
      <c r="N40" s="111">
        <f t="shared" si="19"/>
        <v>0.27374223512045553</v>
      </c>
      <c r="O40" s="111">
        <f t="shared" si="5"/>
        <v>2.7243692075672437E-2</v>
      </c>
      <c r="P40" s="111">
        <f t="shared" si="9"/>
        <v>1876.5441296387028</v>
      </c>
      <c r="Q40" s="111">
        <f t="shared" si="14"/>
        <v>1867.2368936446098</v>
      </c>
      <c r="R40" s="111">
        <f t="shared" si="15"/>
        <v>1867.2096499525342</v>
      </c>
      <c r="S40" s="113">
        <f t="shared" si="17"/>
        <v>0.12104999999999108</v>
      </c>
      <c r="T40" s="112">
        <f t="shared" si="20"/>
        <v>1870.616</v>
      </c>
      <c r="U40" s="112">
        <f>1</f>
        <v>1</v>
      </c>
      <c r="V40" s="112">
        <f t="shared" si="16"/>
        <v>-3.4063500474658213</v>
      </c>
      <c r="W40" s="112">
        <f t="shared" si="10"/>
        <v>5.9281296387027851</v>
      </c>
      <c r="X40" s="114"/>
      <c r="Y40" s="114"/>
      <c r="Z40" s="115"/>
      <c r="AA40" s="115"/>
      <c r="AB40" s="165" t="s">
        <v>351</v>
      </c>
      <c r="AC40" s="116">
        <f t="shared" si="11"/>
        <v>50</v>
      </c>
      <c r="AD40" s="116">
        <f t="shared" si="7"/>
        <v>44</v>
      </c>
      <c r="AE40" s="116">
        <f t="shared" si="12"/>
        <v>3</v>
      </c>
      <c r="AF40" s="119" t="s">
        <v>349</v>
      </c>
      <c r="AG40" s="120"/>
    </row>
    <row r="41" spans="1:33" s="121" customFormat="1">
      <c r="A41" s="114"/>
      <c r="B41" s="117" t="s">
        <v>392</v>
      </c>
      <c r="C41" s="124">
        <v>9876568.2479999997</v>
      </c>
      <c r="D41" s="124">
        <v>687895.38800000004</v>
      </c>
      <c r="E41" s="125">
        <v>1566.9159999999999</v>
      </c>
      <c r="F41" s="127">
        <v>700</v>
      </c>
      <c r="G41" s="118">
        <f t="shared" si="8"/>
        <v>20</v>
      </c>
      <c r="H41" s="124">
        <v>1871.653</v>
      </c>
      <c r="I41" s="111">
        <f t="shared" si="13"/>
        <v>1.1111111166666667E-3</v>
      </c>
      <c r="J41" s="111">
        <f t="shared" si="2"/>
        <v>4.3999999999999997E-2</v>
      </c>
      <c r="K41" s="111">
        <f t="shared" si="3"/>
        <v>1.51976E-3</v>
      </c>
      <c r="L41" s="111">
        <f t="shared" si="18"/>
        <v>0.73110959405871101</v>
      </c>
      <c r="M41" s="111">
        <v>150</v>
      </c>
      <c r="N41" s="111">
        <f t="shared" si="19"/>
        <v>0.27374223512045553</v>
      </c>
      <c r="O41" s="111">
        <f t="shared" si="5"/>
        <v>2.7243692075672437E-2</v>
      </c>
      <c r="P41" s="111">
        <f t="shared" si="9"/>
        <v>1876.5441296387028</v>
      </c>
      <c r="Q41" s="111">
        <f t="shared" si="14"/>
        <v>1866.9631514094895</v>
      </c>
      <c r="R41" s="111">
        <f t="shared" si="15"/>
        <v>1866.9359077174138</v>
      </c>
      <c r="S41" s="113">
        <f t="shared" si="17"/>
        <v>0.12309999999999946</v>
      </c>
      <c r="T41" s="112">
        <f t="shared" si="20"/>
        <v>1870.653</v>
      </c>
      <c r="U41" s="112">
        <f>1</f>
        <v>1</v>
      </c>
      <c r="V41" s="112">
        <f t="shared" si="16"/>
        <v>-3.7170922825862363</v>
      </c>
      <c r="W41" s="112">
        <f t="shared" si="10"/>
        <v>5.8911296387027505</v>
      </c>
      <c r="X41" s="114"/>
      <c r="Y41" s="114"/>
      <c r="Z41" s="115"/>
      <c r="AA41" s="115"/>
      <c r="AB41" s="165" t="s">
        <v>351</v>
      </c>
      <c r="AC41" s="116">
        <f t="shared" si="11"/>
        <v>50</v>
      </c>
      <c r="AD41" s="116">
        <f t="shared" si="7"/>
        <v>44</v>
      </c>
      <c r="AE41" s="116">
        <f t="shared" si="12"/>
        <v>3</v>
      </c>
      <c r="AF41" s="119" t="s">
        <v>349</v>
      </c>
      <c r="AG41" s="120"/>
    </row>
    <row r="42" spans="1:33" s="121" customFormat="1">
      <c r="A42" s="114"/>
      <c r="B42" s="117" t="s">
        <v>393</v>
      </c>
      <c r="C42" s="124">
        <v>9876575.5199999996</v>
      </c>
      <c r="D42" s="124">
        <v>687912.53200000001</v>
      </c>
      <c r="E42" s="125">
        <v>1569.864</v>
      </c>
      <c r="F42" s="127">
        <v>720</v>
      </c>
      <c r="G42" s="118">
        <f t="shared" si="8"/>
        <v>20</v>
      </c>
      <c r="H42" s="124">
        <v>1871.7</v>
      </c>
      <c r="I42" s="111">
        <f t="shared" si="13"/>
        <v>1.1111111166666667E-3</v>
      </c>
      <c r="J42" s="111">
        <f t="shared" si="2"/>
        <v>4.3999999999999997E-2</v>
      </c>
      <c r="K42" s="111">
        <f t="shared" si="3"/>
        <v>1.51976E-3</v>
      </c>
      <c r="L42" s="111">
        <f t="shared" si="18"/>
        <v>0.73110959405871101</v>
      </c>
      <c r="M42" s="111">
        <v>150</v>
      </c>
      <c r="N42" s="111">
        <f t="shared" si="19"/>
        <v>0.27374223512045553</v>
      </c>
      <c r="O42" s="111">
        <f t="shared" si="5"/>
        <v>2.7243692075672437E-2</v>
      </c>
      <c r="P42" s="111">
        <f t="shared" si="9"/>
        <v>1876.5441296387028</v>
      </c>
      <c r="Q42" s="111">
        <f t="shared" si="14"/>
        <v>1866.6894091743691</v>
      </c>
      <c r="R42" s="111">
        <f t="shared" si="15"/>
        <v>1866.6621654822934</v>
      </c>
      <c r="S42" s="113">
        <f t="shared" si="17"/>
        <v>0.16510000000000674</v>
      </c>
      <c r="T42" s="112">
        <f t="shared" si="20"/>
        <v>1870.7</v>
      </c>
      <c r="U42" s="112">
        <f>1</f>
        <v>1</v>
      </c>
      <c r="V42" s="112">
        <f t="shared" si="16"/>
        <v>-4.0378345177066421</v>
      </c>
      <c r="W42" s="112">
        <f t="shared" si="10"/>
        <v>5.8441296387027251</v>
      </c>
      <c r="X42" s="114"/>
      <c r="Y42" s="114"/>
      <c r="Z42" s="115"/>
      <c r="AA42" s="115"/>
      <c r="AB42" s="165" t="s">
        <v>351</v>
      </c>
      <c r="AC42" s="116">
        <f t="shared" si="11"/>
        <v>50</v>
      </c>
      <c r="AD42" s="116">
        <f t="shared" si="7"/>
        <v>44</v>
      </c>
      <c r="AE42" s="116">
        <f t="shared" si="12"/>
        <v>3</v>
      </c>
      <c r="AF42" s="119" t="s">
        <v>349</v>
      </c>
      <c r="AG42" s="120"/>
    </row>
    <row r="43" spans="1:33" s="121" customFormat="1">
      <c r="A43" s="114"/>
      <c r="B43" s="117" t="s">
        <v>394</v>
      </c>
      <c r="C43" s="124">
        <v>9876583.432</v>
      </c>
      <c r="D43" s="124">
        <v>687930.10499999998</v>
      </c>
      <c r="E43" s="125">
        <v>1573.453</v>
      </c>
      <c r="F43" s="127">
        <v>740</v>
      </c>
      <c r="G43" s="118">
        <f t="shared" si="8"/>
        <v>20</v>
      </c>
      <c r="H43" s="124">
        <v>1871.749</v>
      </c>
      <c r="I43" s="111">
        <f t="shared" si="13"/>
        <v>1.1111111166666667E-3</v>
      </c>
      <c r="J43" s="111">
        <f t="shared" si="2"/>
        <v>4.3999999999999997E-2</v>
      </c>
      <c r="K43" s="111">
        <f t="shared" si="3"/>
        <v>1.51976E-3</v>
      </c>
      <c r="L43" s="111">
        <f t="shared" si="18"/>
        <v>0.73110959405871101</v>
      </c>
      <c r="M43" s="111">
        <v>150</v>
      </c>
      <c r="N43" s="111">
        <f t="shared" si="19"/>
        <v>0.27374223512045553</v>
      </c>
      <c r="O43" s="111">
        <f t="shared" si="5"/>
        <v>2.7243692075672437E-2</v>
      </c>
      <c r="P43" s="111">
        <f t="shared" si="9"/>
        <v>1876.5441296387028</v>
      </c>
      <c r="Q43" s="111">
        <f t="shared" si="14"/>
        <v>1866.4156669392487</v>
      </c>
      <c r="R43" s="111">
        <f t="shared" si="15"/>
        <v>1866.388423247173</v>
      </c>
      <c r="S43" s="113">
        <f t="shared" si="17"/>
        <v>0.32685000000000175</v>
      </c>
      <c r="T43" s="112">
        <f t="shared" si="20"/>
        <v>1870.749</v>
      </c>
      <c r="U43" s="112">
        <f>1</f>
        <v>1</v>
      </c>
      <c r="V43" s="112">
        <f t="shared" si="16"/>
        <v>-4.3605767528270007</v>
      </c>
      <c r="W43" s="112">
        <f t="shared" si="10"/>
        <v>5.7951296387027469</v>
      </c>
      <c r="X43" s="114"/>
      <c r="Y43" s="114"/>
      <c r="Z43" s="115"/>
      <c r="AA43" s="115"/>
      <c r="AB43" s="165" t="s">
        <v>351</v>
      </c>
      <c r="AC43" s="116">
        <f t="shared" si="11"/>
        <v>50</v>
      </c>
      <c r="AD43" s="116">
        <f t="shared" si="7"/>
        <v>44</v>
      </c>
      <c r="AE43" s="116">
        <f t="shared" si="12"/>
        <v>3</v>
      </c>
      <c r="AF43" s="119" t="s">
        <v>349</v>
      </c>
      <c r="AG43" s="120"/>
    </row>
    <row r="44" spans="1:33" s="121" customFormat="1">
      <c r="A44" s="114"/>
      <c r="B44" s="117" t="s">
        <v>395</v>
      </c>
      <c r="C44" s="124">
        <v>9876588.5079999994</v>
      </c>
      <c r="D44" s="124">
        <v>687946.45</v>
      </c>
      <c r="E44" s="125">
        <v>1577.047</v>
      </c>
      <c r="F44" s="127">
        <v>760</v>
      </c>
      <c r="G44" s="118">
        <f t="shared" si="8"/>
        <v>20</v>
      </c>
      <c r="H44" s="124">
        <v>1871.806</v>
      </c>
      <c r="I44" s="111">
        <f t="shared" si="13"/>
        <v>1.1111111166666667E-3</v>
      </c>
      <c r="J44" s="111">
        <f t="shared" si="2"/>
        <v>4.3999999999999997E-2</v>
      </c>
      <c r="K44" s="111">
        <f t="shared" si="3"/>
        <v>1.51976E-3</v>
      </c>
      <c r="L44" s="111">
        <f t="shared" si="18"/>
        <v>0.73110959405871101</v>
      </c>
      <c r="M44" s="111">
        <v>150</v>
      </c>
      <c r="N44" s="111">
        <f t="shared" si="19"/>
        <v>0.27374223512045553</v>
      </c>
      <c r="O44" s="111">
        <f t="shared" si="5"/>
        <v>2.7243692075672437E-2</v>
      </c>
      <c r="P44" s="111">
        <f t="shared" si="9"/>
        <v>1876.5441296387028</v>
      </c>
      <c r="Q44" s="111">
        <f t="shared" si="14"/>
        <v>1866.1419247041283</v>
      </c>
      <c r="R44" s="111">
        <f t="shared" si="15"/>
        <v>1866.1146810120526</v>
      </c>
      <c r="S44" s="113">
        <f t="shared" si="17"/>
        <v>0.35914999999999964</v>
      </c>
      <c r="T44" s="112">
        <f t="shared" si="20"/>
        <v>1870.806</v>
      </c>
      <c r="U44" s="112">
        <f>1</f>
        <v>1</v>
      </c>
      <c r="V44" s="112">
        <f t="shared" si="16"/>
        <v>-4.6913189879473975</v>
      </c>
      <c r="W44" s="112">
        <f t="shared" si="10"/>
        <v>5.7381296387027305</v>
      </c>
      <c r="X44" s="114"/>
      <c r="Y44" s="114"/>
      <c r="Z44" s="115"/>
      <c r="AA44" s="115"/>
      <c r="AB44" s="165" t="s">
        <v>351</v>
      </c>
      <c r="AC44" s="116">
        <f t="shared" si="11"/>
        <v>50</v>
      </c>
      <c r="AD44" s="116">
        <f t="shared" si="7"/>
        <v>44</v>
      </c>
      <c r="AE44" s="116">
        <f t="shared" si="12"/>
        <v>3</v>
      </c>
      <c r="AF44" s="119" t="s">
        <v>349</v>
      </c>
      <c r="AG44" s="120"/>
    </row>
    <row r="45" spans="1:33" s="121" customFormat="1">
      <c r="A45" s="114"/>
      <c r="B45" s="117" t="s">
        <v>396</v>
      </c>
      <c r="C45" s="124">
        <v>9876588.2349999994</v>
      </c>
      <c r="D45" s="124">
        <v>687946.86899999995</v>
      </c>
      <c r="E45" s="125">
        <v>1577.15</v>
      </c>
      <c r="F45" s="127">
        <v>780</v>
      </c>
      <c r="G45" s="118">
        <f t="shared" si="8"/>
        <v>20</v>
      </c>
      <c r="H45" s="124">
        <v>1871.9069999999999</v>
      </c>
      <c r="I45" s="111">
        <f t="shared" si="13"/>
        <v>1.1111111166666667E-3</v>
      </c>
      <c r="J45" s="111">
        <f t="shared" si="2"/>
        <v>4.3999999999999997E-2</v>
      </c>
      <c r="K45" s="111">
        <f t="shared" si="3"/>
        <v>1.51976E-3</v>
      </c>
      <c r="L45" s="111">
        <f t="shared" si="18"/>
        <v>0.73110959405871101</v>
      </c>
      <c r="M45" s="111">
        <v>150</v>
      </c>
      <c r="N45" s="111">
        <f t="shared" si="19"/>
        <v>0.27374223512045553</v>
      </c>
      <c r="O45" s="111">
        <f t="shared" si="5"/>
        <v>2.7243692075672437E-2</v>
      </c>
      <c r="P45" s="111">
        <f t="shared" si="9"/>
        <v>1876.5441296387028</v>
      </c>
      <c r="Q45" s="111">
        <f t="shared" si="14"/>
        <v>1865.8681824690079</v>
      </c>
      <c r="R45" s="111">
        <f t="shared" si="15"/>
        <v>1865.8409387769323</v>
      </c>
      <c r="S45" s="113">
        <f t="shared" si="17"/>
        <v>0.18485000000000582</v>
      </c>
      <c r="T45" s="112">
        <f t="shared" si="20"/>
        <v>1870.9069999999999</v>
      </c>
      <c r="U45" s="112">
        <f>1</f>
        <v>1</v>
      </c>
      <c r="V45" s="112">
        <f t="shared" si="16"/>
        <v>-5.0660612230676634</v>
      </c>
      <c r="W45" s="112">
        <f t="shared" si="10"/>
        <v>5.6371296387028451</v>
      </c>
      <c r="X45" s="114"/>
      <c r="Y45" s="114"/>
      <c r="Z45" s="115"/>
      <c r="AA45" s="115"/>
      <c r="AB45" s="165" t="s">
        <v>372</v>
      </c>
      <c r="AC45" s="116">
        <f t="shared" si="11"/>
        <v>50</v>
      </c>
      <c r="AD45" s="116">
        <f t="shared" si="7"/>
        <v>44</v>
      </c>
      <c r="AE45" s="116">
        <f t="shared" si="12"/>
        <v>3</v>
      </c>
      <c r="AF45" s="119" t="s">
        <v>349</v>
      </c>
      <c r="AG45" s="120"/>
    </row>
    <row r="46" spans="1:33" s="121" customFormat="1">
      <c r="A46" s="114"/>
      <c r="B46" s="117" t="s">
        <v>397</v>
      </c>
      <c r="C46" s="124">
        <v>9876591.7620000001</v>
      </c>
      <c r="D46" s="124">
        <v>687947.96699999995</v>
      </c>
      <c r="E46" s="125">
        <v>1577.635</v>
      </c>
      <c r="F46" s="127">
        <v>800</v>
      </c>
      <c r="G46" s="118">
        <f t="shared" si="8"/>
        <v>20</v>
      </c>
      <c r="H46" s="124">
        <v>1872.1469999999999</v>
      </c>
      <c r="I46" s="111">
        <f t="shared" si="13"/>
        <v>1.1111111166666667E-3</v>
      </c>
      <c r="J46" s="111">
        <f t="shared" si="2"/>
        <v>4.3999999999999997E-2</v>
      </c>
      <c r="K46" s="111">
        <f t="shared" si="3"/>
        <v>1.51976E-3</v>
      </c>
      <c r="L46" s="111">
        <f t="shared" si="18"/>
        <v>0.73110959405871101</v>
      </c>
      <c r="M46" s="111">
        <v>150</v>
      </c>
      <c r="N46" s="111">
        <f t="shared" si="19"/>
        <v>0.27374223512045553</v>
      </c>
      <c r="O46" s="111">
        <f t="shared" si="5"/>
        <v>2.7243692075672437E-2</v>
      </c>
      <c r="P46" s="111">
        <f t="shared" si="9"/>
        <v>1876.5441296387028</v>
      </c>
      <c r="Q46" s="111">
        <f t="shared" si="14"/>
        <v>1865.5944402338876</v>
      </c>
      <c r="R46" s="111">
        <f t="shared" si="15"/>
        <v>1865.5671965418119</v>
      </c>
      <c r="S46" s="113">
        <f t="shared" si="17"/>
        <v>2.9399999999998271E-2</v>
      </c>
      <c r="T46" s="112">
        <f t="shared" si="20"/>
        <v>1871.1469999999999</v>
      </c>
      <c r="U46" s="112">
        <f>1</f>
        <v>1</v>
      </c>
      <c r="V46" s="112">
        <f t="shared" si="16"/>
        <v>-5.5798034581880529</v>
      </c>
      <c r="W46" s="112">
        <f t="shared" si="10"/>
        <v>5.397129638702836</v>
      </c>
      <c r="X46" s="114"/>
      <c r="Y46" s="114"/>
      <c r="Z46" s="115"/>
      <c r="AA46" s="115"/>
      <c r="AB46" s="165" t="s">
        <v>351</v>
      </c>
      <c r="AC46" s="116">
        <f t="shared" si="11"/>
        <v>50</v>
      </c>
      <c r="AD46" s="116">
        <f t="shared" si="7"/>
        <v>44</v>
      </c>
      <c r="AE46" s="116">
        <f t="shared" si="12"/>
        <v>3</v>
      </c>
      <c r="AF46" s="119" t="s">
        <v>349</v>
      </c>
      <c r="AG46" s="120"/>
    </row>
    <row r="47" spans="1:33" s="121" customFormat="1">
      <c r="A47" s="114"/>
      <c r="B47" s="117" t="s">
        <v>398</v>
      </c>
      <c r="C47" s="124">
        <v>9876598.2259999998</v>
      </c>
      <c r="D47" s="124">
        <v>687964.56</v>
      </c>
      <c r="E47" s="125">
        <v>1582.2819999999999</v>
      </c>
      <c r="F47" s="127">
        <v>820</v>
      </c>
      <c r="G47" s="118">
        <f t="shared" si="8"/>
        <v>20</v>
      </c>
      <c r="H47" s="124">
        <v>1872.325</v>
      </c>
      <c r="I47" s="111">
        <f t="shared" si="13"/>
        <v>1.1111111166666667E-3</v>
      </c>
      <c r="J47" s="111">
        <f t="shared" si="2"/>
        <v>4.3999999999999997E-2</v>
      </c>
      <c r="K47" s="111">
        <f t="shared" si="3"/>
        <v>1.51976E-3</v>
      </c>
      <c r="L47" s="111">
        <f t="shared" si="18"/>
        <v>0.73110959405871101</v>
      </c>
      <c r="M47" s="111">
        <v>150</v>
      </c>
      <c r="N47" s="111">
        <f t="shared" si="19"/>
        <v>0.27374223512045553</v>
      </c>
      <c r="O47" s="111">
        <f t="shared" si="5"/>
        <v>2.7243692075672437E-2</v>
      </c>
      <c r="P47" s="111">
        <f t="shared" si="9"/>
        <v>1876.5441296387028</v>
      </c>
      <c r="Q47" s="111">
        <f t="shared" si="14"/>
        <v>1865.3206979987672</v>
      </c>
      <c r="R47" s="111">
        <f t="shared" si="15"/>
        <v>1865.2934543066915</v>
      </c>
      <c r="S47" s="113">
        <f t="shared" si="17"/>
        <v>0.25659999999999172</v>
      </c>
      <c r="T47" s="112">
        <f t="shared" si="20"/>
        <v>1871.325</v>
      </c>
      <c r="U47" s="112">
        <f>1</f>
        <v>1</v>
      </c>
      <c r="V47" s="112">
        <f t="shared" si="16"/>
        <v>-6.0315456933085443</v>
      </c>
      <c r="W47" s="112">
        <f t="shared" si="10"/>
        <v>5.2191296387027251</v>
      </c>
      <c r="X47" s="114"/>
      <c r="Y47" s="114"/>
      <c r="Z47" s="115"/>
      <c r="AA47" s="115"/>
      <c r="AB47" s="165" t="s">
        <v>351</v>
      </c>
      <c r="AC47" s="116">
        <f t="shared" si="11"/>
        <v>50</v>
      </c>
      <c r="AD47" s="116">
        <f t="shared" si="7"/>
        <v>44</v>
      </c>
      <c r="AE47" s="116">
        <f t="shared" si="12"/>
        <v>3</v>
      </c>
      <c r="AF47" s="119" t="s">
        <v>349</v>
      </c>
      <c r="AG47" s="120"/>
    </row>
    <row r="48" spans="1:33" s="121" customFormat="1">
      <c r="A48" s="114"/>
      <c r="B48" s="117" t="s">
        <v>399</v>
      </c>
      <c r="C48" s="124">
        <v>9876599.2819999997</v>
      </c>
      <c r="D48" s="124">
        <v>687984.20700000005</v>
      </c>
      <c r="E48" s="125">
        <v>1588.1420000000001</v>
      </c>
      <c r="F48" s="127">
        <v>840</v>
      </c>
      <c r="G48" s="118">
        <f t="shared" si="8"/>
        <v>20</v>
      </c>
      <c r="H48" s="124">
        <v>1872.442</v>
      </c>
      <c r="I48" s="111">
        <f t="shared" si="13"/>
        <v>1.1111111166666667E-3</v>
      </c>
      <c r="J48" s="111">
        <f t="shared" si="2"/>
        <v>4.3999999999999997E-2</v>
      </c>
      <c r="K48" s="111">
        <f t="shared" si="3"/>
        <v>1.51976E-3</v>
      </c>
      <c r="L48" s="111">
        <f t="shared" si="18"/>
        <v>0.73110959405871101</v>
      </c>
      <c r="M48" s="111">
        <v>150</v>
      </c>
      <c r="N48" s="111">
        <f t="shared" si="19"/>
        <v>0.27374223512045553</v>
      </c>
      <c r="O48" s="111">
        <f t="shared" si="5"/>
        <v>2.7243692075672437E-2</v>
      </c>
      <c r="P48" s="111">
        <f t="shared" si="9"/>
        <v>1876.5441296387028</v>
      </c>
      <c r="Q48" s="111">
        <f t="shared" si="14"/>
        <v>1865.0469557636468</v>
      </c>
      <c r="R48" s="111">
        <f t="shared" si="15"/>
        <v>1865.0197120715711</v>
      </c>
      <c r="S48" s="113">
        <f t="shared" si="17"/>
        <v>0.52535000000000309</v>
      </c>
      <c r="T48" s="112">
        <f t="shared" si="20"/>
        <v>1871.442</v>
      </c>
      <c r="U48" s="112">
        <f>1</f>
        <v>1</v>
      </c>
      <c r="V48" s="112">
        <f t="shared" si="16"/>
        <v>-6.4222879284288865</v>
      </c>
      <c r="W48" s="112">
        <f t="shared" si="10"/>
        <v>5.1021296387027633</v>
      </c>
      <c r="X48" s="114"/>
      <c r="Y48" s="114"/>
      <c r="Z48" s="115"/>
      <c r="AA48" s="115"/>
      <c r="AB48" s="165" t="s">
        <v>351</v>
      </c>
      <c r="AC48" s="116">
        <f t="shared" si="11"/>
        <v>50</v>
      </c>
      <c r="AD48" s="116">
        <f t="shared" si="7"/>
        <v>44</v>
      </c>
      <c r="AE48" s="116">
        <f t="shared" si="12"/>
        <v>3</v>
      </c>
      <c r="AF48" s="119" t="s">
        <v>349</v>
      </c>
      <c r="AG48" s="120"/>
    </row>
    <row r="49" spans="1:33" s="121" customFormat="1">
      <c r="A49" s="114"/>
      <c r="B49" s="117" t="s">
        <v>400</v>
      </c>
      <c r="C49" s="124">
        <v>9876615.4260000009</v>
      </c>
      <c r="D49" s="124">
        <v>688000.41500000004</v>
      </c>
      <c r="E49" s="125">
        <v>1595.421</v>
      </c>
      <c r="F49" s="127">
        <v>860</v>
      </c>
      <c r="G49" s="118">
        <f t="shared" si="8"/>
        <v>20</v>
      </c>
      <c r="H49" s="124">
        <v>1872.6</v>
      </c>
      <c r="I49" s="111">
        <f t="shared" si="13"/>
        <v>1.1111111166666667E-3</v>
      </c>
      <c r="J49" s="111">
        <f t="shared" si="2"/>
        <v>4.3999999999999997E-2</v>
      </c>
      <c r="K49" s="111">
        <f t="shared" si="3"/>
        <v>1.51976E-3</v>
      </c>
      <c r="L49" s="111">
        <f t="shared" si="18"/>
        <v>0.73110959405871101</v>
      </c>
      <c r="M49" s="111">
        <v>150</v>
      </c>
      <c r="N49" s="111">
        <f t="shared" si="19"/>
        <v>0.27374223512045553</v>
      </c>
      <c r="O49" s="111">
        <f t="shared" si="5"/>
        <v>2.7243692075672437E-2</v>
      </c>
      <c r="P49" s="111">
        <f t="shared" si="9"/>
        <v>1876.5441296387028</v>
      </c>
      <c r="Q49" s="111">
        <f t="shared" si="14"/>
        <v>1864.7732135285264</v>
      </c>
      <c r="R49" s="111">
        <f t="shared" si="15"/>
        <v>1864.7459698364507</v>
      </c>
      <c r="S49" s="113">
        <f t="shared" si="17"/>
        <v>0.65695000000000614</v>
      </c>
      <c r="T49" s="112">
        <f t="shared" si="20"/>
        <v>1871.6</v>
      </c>
      <c r="U49" s="112">
        <f>1</f>
        <v>1</v>
      </c>
      <c r="V49" s="112">
        <f t="shared" si="16"/>
        <v>-6.8540301635491687</v>
      </c>
      <c r="W49" s="112">
        <f t="shared" si="10"/>
        <v>4.9441296387028615</v>
      </c>
      <c r="X49" s="114"/>
      <c r="Y49" s="114"/>
      <c r="Z49" s="115"/>
      <c r="AA49" s="115"/>
      <c r="AB49" s="165" t="s">
        <v>351</v>
      </c>
      <c r="AC49" s="116">
        <f t="shared" si="11"/>
        <v>50</v>
      </c>
      <c r="AD49" s="116">
        <f t="shared" si="7"/>
        <v>44</v>
      </c>
      <c r="AE49" s="116">
        <f t="shared" si="12"/>
        <v>3</v>
      </c>
      <c r="AF49" s="119" t="s">
        <v>349</v>
      </c>
      <c r="AG49" s="120"/>
    </row>
    <row r="50" spans="1:33" s="121" customFormat="1">
      <c r="A50" s="114"/>
      <c r="B50" s="117" t="s">
        <v>401</v>
      </c>
      <c r="C50" s="124">
        <v>9876624.023</v>
      </c>
      <c r="D50" s="124">
        <v>688013.01500000001</v>
      </c>
      <c r="E50" s="125">
        <v>1600.9169999999999</v>
      </c>
      <c r="F50" s="127">
        <v>880</v>
      </c>
      <c r="G50" s="118">
        <f t="shared" si="8"/>
        <v>20</v>
      </c>
      <c r="H50" s="124">
        <v>1872.818</v>
      </c>
      <c r="I50" s="111">
        <f t="shared" si="13"/>
        <v>1.1111111166666667E-3</v>
      </c>
      <c r="J50" s="111">
        <f t="shared" si="2"/>
        <v>4.3999999999999997E-2</v>
      </c>
      <c r="K50" s="111">
        <f t="shared" si="3"/>
        <v>1.51976E-3</v>
      </c>
      <c r="L50" s="111">
        <f t="shared" si="18"/>
        <v>0.73110959405871101</v>
      </c>
      <c r="M50" s="111">
        <v>150</v>
      </c>
      <c r="N50" s="111">
        <f t="shared" si="19"/>
        <v>0.27374223512045553</v>
      </c>
      <c r="O50" s="111">
        <f t="shared" si="5"/>
        <v>2.7243692075672437E-2</v>
      </c>
      <c r="P50" s="111">
        <f t="shared" si="9"/>
        <v>1876.5441296387028</v>
      </c>
      <c r="Q50" s="111">
        <f t="shared" si="14"/>
        <v>1864.499471293406</v>
      </c>
      <c r="R50" s="111">
        <f t="shared" si="15"/>
        <v>1864.4722276013304</v>
      </c>
      <c r="S50" s="113">
        <f t="shared" si="17"/>
        <v>0.63874999999999316</v>
      </c>
      <c r="T50" s="112">
        <f t="shared" si="20"/>
        <v>1871.818</v>
      </c>
      <c r="U50" s="112">
        <f>1</f>
        <v>1</v>
      </c>
      <c r="V50" s="112">
        <f t="shared" si="16"/>
        <v>-7.3457723986696237</v>
      </c>
      <c r="W50" s="112">
        <f t="shared" si="10"/>
        <v>4.7261296387027869</v>
      </c>
      <c r="X50" s="114"/>
      <c r="Y50" s="114"/>
      <c r="Z50" s="115"/>
      <c r="AA50" s="115"/>
      <c r="AB50" s="165" t="s">
        <v>351</v>
      </c>
      <c r="AC50" s="116">
        <f t="shared" si="11"/>
        <v>50</v>
      </c>
      <c r="AD50" s="116">
        <f t="shared" si="7"/>
        <v>44</v>
      </c>
      <c r="AE50" s="116">
        <f t="shared" si="12"/>
        <v>3</v>
      </c>
      <c r="AF50" s="119" t="s">
        <v>349</v>
      </c>
      <c r="AG50" s="120"/>
    </row>
    <row r="51" spans="1:33" s="121" customFormat="1">
      <c r="A51" s="114"/>
      <c r="B51" s="117" t="s">
        <v>402</v>
      </c>
      <c r="C51" s="124">
        <v>9876630.1569999997</v>
      </c>
      <c r="D51" s="124">
        <v>688029.51599999995</v>
      </c>
      <c r="E51" s="125">
        <v>1607.7349999999999</v>
      </c>
      <c r="F51" s="127">
        <v>900</v>
      </c>
      <c r="G51" s="118">
        <f t="shared" si="8"/>
        <v>20</v>
      </c>
      <c r="H51" s="124">
        <v>1872.9570000000001</v>
      </c>
      <c r="I51" s="111">
        <f t="shared" si="13"/>
        <v>1.1111111166666667E-3</v>
      </c>
      <c r="J51" s="111">
        <f t="shared" si="2"/>
        <v>4.3999999999999997E-2</v>
      </c>
      <c r="K51" s="111">
        <f t="shared" si="3"/>
        <v>1.51976E-3</v>
      </c>
      <c r="L51" s="111">
        <f t="shared" si="18"/>
        <v>0.73110959405871101</v>
      </c>
      <c r="M51" s="111">
        <v>150</v>
      </c>
      <c r="N51" s="111">
        <f t="shared" si="19"/>
        <v>0.27374223512045553</v>
      </c>
      <c r="O51" s="111">
        <f t="shared" si="5"/>
        <v>2.7243692075672437E-2</v>
      </c>
      <c r="P51" s="111">
        <f t="shared" si="9"/>
        <v>1876.5441296387028</v>
      </c>
      <c r="Q51" s="111">
        <f t="shared" si="14"/>
        <v>1864.2257290582857</v>
      </c>
      <c r="R51" s="111">
        <f t="shared" si="15"/>
        <v>1864.19848536621</v>
      </c>
      <c r="S51" s="113">
        <f t="shared" si="17"/>
        <v>0.61569999999999259</v>
      </c>
      <c r="T51" s="112">
        <f t="shared" si="20"/>
        <v>1871.9570000000001</v>
      </c>
      <c r="U51" s="112">
        <f>1</f>
        <v>1</v>
      </c>
      <c r="V51" s="112">
        <f t="shared" si="16"/>
        <v>-7.7585146337901278</v>
      </c>
      <c r="W51" s="112">
        <f t="shared" si="10"/>
        <v>4.5871296387026632</v>
      </c>
      <c r="X51" s="114"/>
      <c r="Y51" s="114"/>
      <c r="Z51" s="115"/>
      <c r="AA51" s="115"/>
      <c r="AB51" s="165" t="s">
        <v>351</v>
      </c>
      <c r="AC51" s="116">
        <f t="shared" si="11"/>
        <v>50</v>
      </c>
      <c r="AD51" s="116">
        <f t="shared" si="7"/>
        <v>44</v>
      </c>
      <c r="AE51" s="116">
        <f t="shared" si="12"/>
        <v>3</v>
      </c>
      <c r="AF51" s="119" t="s">
        <v>349</v>
      </c>
      <c r="AG51" s="120"/>
    </row>
    <row r="52" spans="1:33" s="121" customFormat="1">
      <c r="A52" s="114"/>
      <c r="B52" s="117" t="s">
        <v>403</v>
      </c>
      <c r="C52" s="124">
        <v>9876638.8910000008</v>
      </c>
      <c r="D52" s="124">
        <v>688038.38600000006</v>
      </c>
      <c r="E52" s="125">
        <v>1609.9690000000001</v>
      </c>
      <c r="F52" s="127">
        <v>920</v>
      </c>
      <c r="G52" s="118">
        <f t="shared" si="8"/>
        <v>20</v>
      </c>
      <c r="H52" s="124">
        <v>1873.117</v>
      </c>
      <c r="I52" s="111">
        <f t="shared" si="13"/>
        <v>1.1111111166666667E-3</v>
      </c>
      <c r="J52" s="111">
        <f t="shared" si="2"/>
        <v>4.3999999999999997E-2</v>
      </c>
      <c r="K52" s="111">
        <f t="shared" si="3"/>
        <v>1.51976E-3</v>
      </c>
      <c r="L52" s="111">
        <f t="shared" si="18"/>
        <v>0.73110959405871101</v>
      </c>
      <c r="M52" s="111">
        <v>150</v>
      </c>
      <c r="N52" s="111">
        <f t="shared" si="19"/>
        <v>0.27374223512045553</v>
      </c>
      <c r="O52" s="111">
        <f t="shared" si="5"/>
        <v>2.7243692075672437E-2</v>
      </c>
      <c r="P52" s="111">
        <f t="shared" si="9"/>
        <v>1876.5441296387028</v>
      </c>
      <c r="Q52" s="111">
        <f t="shared" si="14"/>
        <v>1863.9519868231653</v>
      </c>
      <c r="R52" s="111">
        <f t="shared" si="15"/>
        <v>1863.9247431310896</v>
      </c>
      <c r="S52" s="113">
        <f t="shared" si="17"/>
        <v>0.45260000000000672</v>
      </c>
      <c r="T52" s="112">
        <f t="shared" si="20"/>
        <v>1872.117</v>
      </c>
      <c r="U52" s="112">
        <f>1</f>
        <v>1</v>
      </c>
      <c r="V52" s="112">
        <f t="shared" si="16"/>
        <v>-8.1922568689103628</v>
      </c>
      <c r="W52" s="112">
        <f t="shared" si="10"/>
        <v>4.4271296387028087</v>
      </c>
      <c r="X52" s="114"/>
      <c r="Y52" s="114"/>
      <c r="Z52" s="115"/>
      <c r="AA52" s="115"/>
      <c r="AB52" s="165"/>
      <c r="AC52" s="116">
        <f t="shared" si="11"/>
        <v>50</v>
      </c>
      <c r="AD52" s="116">
        <f t="shared" si="7"/>
        <v>44</v>
      </c>
      <c r="AE52" s="116">
        <f t="shared" si="12"/>
        <v>3</v>
      </c>
      <c r="AF52" s="119" t="s">
        <v>349</v>
      </c>
      <c r="AG52" s="120"/>
    </row>
    <row r="53" spans="1:33">
      <c r="A53" s="76"/>
      <c r="B53" s="78"/>
      <c r="C53" s="77"/>
      <c r="D53" s="77"/>
      <c r="E53" s="79"/>
      <c r="F53" s="151"/>
      <c r="G53" s="151"/>
      <c r="H53" s="151"/>
      <c r="I53" s="78"/>
      <c r="J53" s="78"/>
      <c r="K53" s="78"/>
      <c r="L53" s="78"/>
      <c r="M53" s="78"/>
      <c r="N53" s="78">
        <f>SUM(N6:N52)</f>
        <v>12.592142815540951</v>
      </c>
      <c r="O53" s="78"/>
      <c r="P53" s="78"/>
      <c r="Q53" s="78"/>
      <c r="R53" s="78"/>
      <c r="S53" s="80"/>
      <c r="T53" s="78"/>
      <c r="U53" s="78"/>
      <c r="V53" s="78"/>
      <c r="W53" s="78"/>
      <c r="X53" s="76"/>
      <c r="Y53" s="76"/>
      <c r="Z53" s="76"/>
      <c r="AA53" s="76"/>
      <c r="AB53" s="165"/>
      <c r="AC53" s="78"/>
      <c r="AD53" s="78"/>
      <c r="AE53" s="78"/>
      <c r="AF53" s="78"/>
    </row>
    <row r="54" spans="1:33">
      <c r="A54" s="76"/>
      <c r="B54" s="78"/>
      <c r="C54" s="77"/>
      <c r="D54" s="77"/>
      <c r="E54" s="79"/>
      <c r="F54" s="151"/>
      <c r="G54" s="151"/>
      <c r="H54" s="151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80"/>
      <c r="T54" s="78"/>
      <c r="U54" s="78"/>
      <c r="V54" s="78"/>
      <c r="W54" s="78"/>
      <c r="X54" s="76"/>
      <c r="Y54" s="76"/>
      <c r="Z54" s="76"/>
      <c r="AA54" s="76"/>
      <c r="AB54" s="165"/>
      <c r="AC54" s="78"/>
      <c r="AD54" s="78"/>
      <c r="AE54" s="78"/>
      <c r="AF54" s="78"/>
    </row>
    <row r="55" spans="1:33">
      <c r="A55" s="76"/>
      <c r="B55" s="78"/>
      <c r="C55" s="77"/>
      <c r="D55" s="77"/>
      <c r="E55" s="79"/>
      <c r="F55" s="151"/>
      <c r="G55" s="151"/>
      <c r="H55" s="151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80"/>
      <c r="T55" s="78"/>
      <c r="U55" s="78"/>
      <c r="V55" s="78"/>
      <c r="W55" s="78"/>
      <c r="X55" s="76"/>
      <c r="Y55" s="76"/>
      <c r="Z55" s="76"/>
      <c r="AA55" s="76"/>
      <c r="AB55" s="76"/>
      <c r="AC55" s="78"/>
      <c r="AD55" s="78"/>
      <c r="AE55" s="78"/>
      <c r="AF55" s="78"/>
    </row>
  </sheetData>
  <mergeCells count="4">
    <mergeCell ref="A1:E1"/>
    <mergeCell ref="C2:E2"/>
    <mergeCell ref="A3:E3"/>
    <mergeCell ref="AC4:AF4"/>
  </mergeCells>
  <pageMargins left="0.70866141732283472" right="0.70866141732283472" top="0.74803149606299213" bottom="0.74803149606299213" header="0.31496062992125984" footer="0.31496062992125984"/>
  <pageSetup paperSize="9" scale="23" fitToHeight="4" orientation="portrait" r:id="rId1"/>
  <headerFooter>
    <oddHeader>&amp;LMBOMBOINI WATER PROJECT
&amp;CFUNDED BY: EAST AFRICAN BREWERIES LIMITED
IMPLEMENTED BY: AMREF   
&amp;RDesigned by: James Ayacko
Checked by: 
Approved by:</oddHeader>
    <oddFooter>&amp;C@EABL PHASE II 2019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88"/>
  <sheetViews>
    <sheetView topLeftCell="S1" zoomScale="86" zoomScaleNormal="86" zoomScalePageLayoutView="40" workbookViewId="0">
      <selection activeCell="X3" sqref="X3"/>
    </sheetView>
  </sheetViews>
  <sheetFormatPr defaultColWidth="6.796875" defaultRowHeight="15.75"/>
  <cols>
    <col min="1" max="1" width="10.796875" style="52" customWidth="1"/>
    <col min="2" max="2" width="6.796875" style="51"/>
    <col min="3" max="3" width="11.59765625" style="97" customWidth="1"/>
    <col min="4" max="4" width="10.796875" style="97" customWidth="1"/>
    <col min="5" max="5" width="10.796875" style="98" customWidth="1"/>
    <col min="6" max="6" width="7.09765625" style="89" customWidth="1"/>
    <col min="7" max="7" width="8.69921875" style="52" customWidth="1"/>
    <col min="8" max="8" width="14.59765625" style="110" bestFit="1" customWidth="1"/>
    <col min="9" max="9" width="9" style="51" bestFit="1" customWidth="1"/>
    <col min="10" max="10" width="6.796875" style="51" bestFit="1" customWidth="1"/>
    <col min="11" max="11" width="7.5" style="51" bestFit="1" customWidth="1"/>
    <col min="12" max="12" width="9" style="51" bestFit="1" customWidth="1"/>
    <col min="13" max="13" width="3" style="51" bestFit="1" customWidth="1"/>
    <col min="14" max="15" width="9" style="51" bestFit="1" customWidth="1"/>
    <col min="16" max="16" width="5.8984375" style="51" bestFit="1" customWidth="1"/>
    <col min="17" max="18" width="9" style="51" bestFit="1" customWidth="1"/>
    <col min="19" max="19" width="10.69921875" style="88" customWidth="1"/>
    <col min="20" max="20" width="8" style="51" bestFit="1" customWidth="1"/>
    <col min="21" max="21" width="7.8984375" style="51" bestFit="1" customWidth="1"/>
    <col min="22" max="22" width="9.3984375" style="51" bestFit="1" customWidth="1"/>
    <col min="23" max="23" width="12" style="51" bestFit="1" customWidth="1"/>
    <col min="24" max="27" width="11.59765625" style="52" customWidth="1"/>
    <col min="28" max="28" width="37.69921875" style="52" customWidth="1"/>
    <col min="29" max="29" width="11" style="51" customWidth="1"/>
    <col min="30" max="31" width="10.59765625" style="51" customWidth="1"/>
    <col min="32" max="32" width="11.296875" style="51" bestFit="1" customWidth="1"/>
    <col min="33" max="33" width="11.296875" style="51" customWidth="1"/>
    <col min="34" max="16384" width="6.796875" style="52"/>
  </cols>
  <sheetData>
    <row r="1" spans="1:33" ht="36" customHeight="1" thickBot="1">
      <c r="A1" s="193" t="s">
        <v>404</v>
      </c>
      <c r="B1" s="194"/>
      <c r="C1" s="194"/>
      <c r="D1" s="194"/>
      <c r="E1" s="195"/>
      <c r="F1" s="50"/>
      <c r="G1" s="50"/>
      <c r="H1" s="106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33" ht="16.149999999999999" customHeight="1" thickBot="1">
      <c r="A2" s="53" t="s">
        <v>310</v>
      </c>
      <c r="B2" s="54"/>
      <c r="C2" s="196"/>
      <c r="D2" s="197"/>
      <c r="E2" s="198"/>
      <c r="G2" s="59"/>
      <c r="H2" s="106"/>
      <c r="S2" s="56" t="s">
        <v>311</v>
      </c>
      <c r="T2" s="51">
        <v>1</v>
      </c>
      <c r="V2" s="57" t="s">
        <v>312</v>
      </c>
      <c r="W2" s="58" t="s">
        <v>298</v>
      </c>
      <c r="X2" s="58">
        <f>20/(12*60*60)</f>
        <v>4.6296296296296298E-4</v>
      </c>
      <c r="AB2" s="59"/>
    </row>
    <row r="3" spans="1:33" ht="16.149999999999999" customHeight="1" thickBot="1">
      <c r="A3" s="199" t="s">
        <v>313</v>
      </c>
      <c r="B3" s="200"/>
      <c r="C3" s="200"/>
      <c r="D3" s="200"/>
      <c r="E3" s="201"/>
      <c r="G3" s="59"/>
      <c r="H3" s="106"/>
      <c r="I3" s="60"/>
      <c r="J3" s="61"/>
      <c r="K3" s="61"/>
      <c r="L3" s="61"/>
      <c r="M3" s="61"/>
      <c r="N3" s="61"/>
      <c r="O3" s="61"/>
      <c r="P3" s="61"/>
      <c r="Q3" s="61"/>
      <c r="R3" s="61"/>
      <c r="S3" s="56"/>
      <c r="T3" s="61"/>
      <c r="U3" s="61"/>
      <c r="V3" s="61"/>
      <c r="W3" s="62"/>
      <c r="X3" s="62"/>
      <c r="Y3" s="60"/>
      <c r="Z3" s="60"/>
      <c r="AA3" s="60"/>
      <c r="AB3" s="59"/>
    </row>
    <row r="4" spans="1:33" ht="16.149999999999999" customHeight="1" thickTop="1" thickBot="1">
      <c r="A4" s="53" t="s">
        <v>405</v>
      </c>
      <c r="B4" s="63"/>
      <c r="C4" s="90"/>
      <c r="D4" s="90"/>
      <c r="E4" s="91"/>
      <c r="G4" s="59"/>
      <c r="H4" s="106"/>
      <c r="I4" s="60"/>
      <c r="J4" s="61"/>
      <c r="K4" s="61"/>
      <c r="L4" s="61"/>
      <c r="M4" s="61"/>
      <c r="N4" s="61"/>
      <c r="O4" s="61"/>
      <c r="P4" s="61"/>
      <c r="Q4" s="61"/>
      <c r="R4" s="61"/>
      <c r="S4" s="56"/>
      <c r="T4" s="61"/>
      <c r="U4" s="61"/>
      <c r="V4" s="61"/>
      <c r="W4" s="61"/>
      <c r="X4" s="60"/>
      <c r="Y4" s="60"/>
      <c r="Z4" s="60"/>
      <c r="AA4" s="60"/>
      <c r="AB4" s="59"/>
      <c r="AC4" s="202" t="s">
        <v>315</v>
      </c>
      <c r="AD4" s="203"/>
      <c r="AE4" s="203"/>
      <c r="AF4" s="204"/>
      <c r="AG4" s="65"/>
    </row>
    <row r="5" spans="1:33" ht="63.75" thickTop="1">
      <c r="A5" s="66" t="s">
        <v>316</v>
      </c>
      <c r="B5" s="67" t="s">
        <v>0</v>
      </c>
      <c r="C5" s="92" t="s">
        <v>317</v>
      </c>
      <c r="D5" s="92" t="s">
        <v>318</v>
      </c>
      <c r="E5" s="93" t="s">
        <v>319</v>
      </c>
      <c r="F5" s="105" t="s">
        <v>320</v>
      </c>
      <c r="G5" s="94" t="s">
        <v>321</v>
      </c>
      <c r="H5" s="107" t="s">
        <v>322</v>
      </c>
      <c r="I5" s="68" t="s">
        <v>323</v>
      </c>
      <c r="J5" s="68" t="s">
        <v>324</v>
      </c>
      <c r="K5" s="68" t="s">
        <v>406</v>
      </c>
      <c r="L5" s="68" t="s">
        <v>326</v>
      </c>
      <c r="M5" s="69" t="s">
        <v>327</v>
      </c>
      <c r="N5" s="69" t="s">
        <v>328</v>
      </c>
      <c r="O5" s="69" t="s">
        <v>329</v>
      </c>
      <c r="P5" s="69" t="s">
        <v>330</v>
      </c>
      <c r="Q5" s="69" t="s">
        <v>331</v>
      </c>
      <c r="R5" s="69" t="s">
        <v>332</v>
      </c>
      <c r="S5" s="70" t="s">
        <v>333</v>
      </c>
      <c r="T5" s="68" t="s">
        <v>334</v>
      </c>
      <c r="U5" s="68" t="s">
        <v>335</v>
      </c>
      <c r="V5" s="69" t="s">
        <v>336</v>
      </c>
      <c r="W5" s="69" t="s">
        <v>337</v>
      </c>
      <c r="X5" s="68" t="s">
        <v>407</v>
      </c>
      <c r="Y5" s="68" t="s">
        <v>408</v>
      </c>
      <c r="Z5" s="71" t="s">
        <v>340</v>
      </c>
      <c r="AA5" s="71" t="s">
        <v>341</v>
      </c>
      <c r="AB5" s="72" t="s">
        <v>342</v>
      </c>
      <c r="AC5" s="73" t="s">
        <v>343</v>
      </c>
      <c r="AD5" s="73" t="s">
        <v>344</v>
      </c>
      <c r="AE5" s="73" t="s">
        <v>345</v>
      </c>
      <c r="AF5" s="74" t="s">
        <v>346</v>
      </c>
      <c r="AG5" s="75" t="s">
        <v>347</v>
      </c>
    </row>
    <row r="6" spans="1:33">
      <c r="A6" s="129"/>
      <c r="B6" s="130" t="s">
        <v>348</v>
      </c>
      <c r="C6" s="131">
        <v>9876639.2100000009</v>
      </c>
      <c r="D6" s="131">
        <v>688047.56900000002</v>
      </c>
      <c r="E6" s="132">
        <v>1610.9359999999999</v>
      </c>
      <c r="F6" s="84">
        <v>0</v>
      </c>
      <c r="G6" s="77">
        <v>0</v>
      </c>
      <c r="H6" s="132">
        <v>1888.1869999999999</v>
      </c>
      <c r="I6" s="78">
        <f>Y6-X6</f>
        <v>4.6296296296296298E-4</v>
      </c>
      <c r="J6" s="78">
        <f>AD6/1000</f>
        <v>2.8000000000000001E-2</v>
      </c>
      <c r="K6" s="78">
        <f>3.14*POWER(J6,2)/4</f>
        <v>6.1544000000000008E-4</v>
      </c>
      <c r="L6" s="78">
        <f>I6/K6</f>
        <v>0.75224711257468302</v>
      </c>
      <c r="M6" s="78">
        <v>150</v>
      </c>
      <c r="N6" s="78">
        <f>6.843*G6*POWER(L6,1.852)/(POWER(J6,1.167)*POWER(M6,1.852))</f>
        <v>0</v>
      </c>
      <c r="O6" s="78">
        <f>POWER(L6,2)/(2*9.81)</f>
        <v>2.8841779733789388E-2</v>
      </c>
      <c r="P6" s="104">
        <f>T6+'Pump Design'!F12</f>
        <v>1887.1869999999999</v>
      </c>
      <c r="Q6" s="79">
        <f>P6</f>
        <v>1887.1869999999999</v>
      </c>
      <c r="R6" s="79">
        <f>Q6-O6</f>
        <v>1887.1581582202662</v>
      </c>
      <c r="S6" s="80"/>
      <c r="T6" s="79">
        <f>H6-U6</f>
        <v>1887.1869999999999</v>
      </c>
      <c r="U6" s="79">
        <f>1</f>
        <v>1</v>
      </c>
      <c r="V6" s="79">
        <f>R6-T6</f>
        <v>-2.8841779733738804E-2</v>
      </c>
      <c r="W6" s="79">
        <f>$P$35-T6</f>
        <v>0</v>
      </c>
      <c r="X6" s="76"/>
      <c r="Y6" s="76">
        <f>X2</f>
        <v>4.6296296296296298E-4</v>
      </c>
      <c r="Z6" s="81"/>
      <c r="AA6" s="81"/>
      <c r="AB6" s="133" t="s">
        <v>409</v>
      </c>
      <c r="AC6" s="82">
        <v>32</v>
      </c>
      <c r="AD6" s="82">
        <f>AC6-AE6*2</f>
        <v>28</v>
      </c>
      <c r="AE6" s="82">
        <f>2</f>
        <v>2</v>
      </c>
      <c r="AF6" s="83" t="s">
        <v>410</v>
      </c>
    </row>
    <row r="7" spans="1:33">
      <c r="A7" s="129"/>
      <c r="B7" s="130" t="s">
        <v>350</v>
      </c>
      <c r="C7" s="131">
        <v>9876631.6199999992</v>
      </c>
      <c r="D7" s="131">
        <v>688043.66700000002</v>
      </c>
      <c r="E7" s="132">
        <v>1609.4559999999999</v>
      </c>
      <c r="F7" s="84">
        <v>20</v>
      </c>
      <c r="G7" s="77">
        <f>F7-F6</f>
        <v>20</v>
      </c>
      <c r="H7" s="132">
        <v>1888.1559999999999</v>
      </c>
      <c r="I7" s="78">
        <f>I6-X6</f>
        <v>4.6296296296296298E-4</v>
      </c>
      <c r="J7" s="78">
        <f t="shared" ref="J7:J34" si="0">AD7/1000</f>
        <v>2.8000000000000001E-2</v>
      </c>
      <c r="K7" s="78">
        <f t="shared" ref="K7:K34" si="1">3.14*POWER(J7,2)/4</f>
        <v>6.1544000000000008E-4</v>
      </c>
      <c r="L7" s="78">
        <f t="shared" ref="L7:L40" si="2">I7/K7</f>
        <v>0.75224711257468302</v>
      </c>
      <c r="M7" s="78">
        <v>150</v>
      </c>
      <c r="N7" s="78">
        <f t="shared" ref="N7:N34" si="3">6.843*G7*POWER(L7,1.852)/(POWER(J7,1.167)*POWER(M7,1.852))</f>
        <v>0.48903709367530063</v>
      </c>
      <c r="O7" s="78">
        <f t="shared" ref="O7:O34" si="4">POWER(L7,2)/(2*9.81)</f>
        <v>2.8841779733789388E-2</v>
      </c>
      <c r="P7" s="104">
        <f>P6</f>
        <v>1887.1869999999999</v>
      </c>
      <c r="Q7" s="79">
        <f t="shared" ref="Q7:Q34" si="5">P7</f>
        <v>1887.1869999999999</v>
      </c>
      <c r="R7" s="79">
        <f t="shared" ref="R7:R34" si="6">Q7-O7</f>
        <v>1887.1581582202662</v>
      </c>
      <c r="S7" s="80">
        <f>(E7-E6)/G7</f>
        <v>-7.4000000000000912E-2</v>
      </c>
      <c r="T7" s="79">
        <f t="shared" ref="T7:T34" si="7">H7-U7</f>
        <v>1887.1559999999999</v>
      </c>
      <c r="U7" s="79">
        <f>1</f>
        <v>1</v>
      </c>
      <c r="V7" s="79">
        <f t="shared" ref="V7:V70" si="8">R7-T7</f>
        <v>2.1582202662102645E-3</v>
      </c>
      <c r="W7" s="79">
        <f t="shared" ref="W7:W34" si="9">$P$35-T7</f>
        <v>3.0999999999949068E-2</v>
      </c>
      <c r="X7" s="76"/>
      <c r="Y7" s="76"/>
      <c r="Z7" s="81"/>
      <c r="AA7" s="81"/>
      <c r="AB7" s="133" t="s">
        <v>409</v>
      </c>
      <c r="AC7" s="82">
        <f>AC6</f>
        <v>32</v>
      </c>
      <c r="AD7" s="82">
        <f>AC7-AE7*2</f>
        <v>28</v>
      </c>
      <c r="AE7" s="82">
        <f>AE6</f>
        <v>2</v>
      </c>
      <c r="AF7" s="83" t="str">
        <f>AF6</f>
        <v>PN 10</v>
      </c>
    </row>
    <row r="8" spans="1:33">
      <c r="A8" s="129"/>
      <c r="B8" s="130" t="s">
        <v>352</v>
      </c>
      <c r="C8" s="131">
        <v>9876638.8910000008</v>
      </c>
      <c r="D8" s="131">
        <v>688038.38600000006</v>
      </c>
      <c r="E8" s="132">
        <v>1609.9690000000001</v>
      </c>
      <c r="F8" s="84">
        <v>40</v>
      </c>
      <c r="G8" s="77">
        <f>F8-F7</f>
        <v>20</v>
      </c>
      <c r="H8" s="132">
        <v>1888.125</v>
      </c>
      <c r="I8" s="78">
        <f>I7-X7</f>
        <v>4.6296296296296298E-4</v>
      </c>
      <c r="J8" s="78">
        <f t="shared" si="0"/>
        <v>2.8000000000000001E-2</v>
      </c>
      <c r="K8" s="78">
        <f t="shared" si="1"/>
        <v>6.1544000000000008E-4</v>
      </c>
      <c r="L8" s="78">
        <f t="shared" si="2"/>
        <v>0.75224711257468302</v>
      </c>
      <c r="M8" s="78">
        <v>150</v>
      </c>
      <c r="N8" s="78">
        <f t="shared" si="3"/>
        <v>0.48903709367530063</v>
      </c>
      <c r="O8" s="78">
        <f t="shared" si="4"/>
        <v>2.8841779733789388E-2</v>
      </c>
      <c r="P8" s="104">
        <f t="shared" ref="P8:P71" si="10">P7</f>
        <v>1887.1869999999999</v>
      </c>
      <c r="Q8" s="79">
        <f t="shared" si="5"/>
        <v>1887.1869999999999</v>
      </c>
      <c r="R8" s="79">
        <f t="shared" si="6"/>
        <v>1887.1581582202662</v>
      </c>
      <c r="S8" s="80">
        <f t="shared" ref="S8:S71" si="11">(E8-E7)/G8</f>
        <v>2.5650000000007368E-2</v>
      </c>
      <c r="T8" s="79">
        <f t="shared" si="7"/>
        <v>1887.125</v>
      </c>
      <c r="U8" s="79">
        <f>1</f>
        <v>1</v>
      </c>
      <c r="V8" s="79">
        <f t="shared" si="8"/>
        <v>3.3158220266159333E-2</v>
      </c>
      <c r="W8" s="79">
        <f t="shared" si="9"/>
        <v>6.1999999999898137E-2</v>
      </c>
      <c r="X8" s="76"/>
      <c r="Y8" s="76"/>
      <c r="Z8" s="81"/>
      <c r="AA8" s="81"/>
      <c r="AB8" s="133" t="s">
        <v>409</v>
      </c>
      <c r="AC8" s="82">
        <f>AC7</f>
        <v>32</v>
      </c>
      <c r="AD8" s="82">
        <f>AC8-AE8*2</f>
        <v>28</v>
      </c>
      <c r="AE8" s="82">
        <f>AE7</f>
        <v>2</v>
      </c>
      <c r="AF8" s="83" t="str">
        <f t="shared" ref="AF8:AF71" si="12">AF7</f>
        <v>PN 10</v>
      </c>
    </row>
    <row r="9" spans="1:33">
      <c r="A9" s="129"/>
      <c r="B9" s="130" t="s">
        <v>353</v>
      </c>
      <c r="C9" s="131">
        <v>9876630.1569999997</v>
      </c>
      <c r="D9" s="131">
        <v>688029.51599999995</v>
      </c>
      <c r="E9" s="132">
        <v>1607.7349999999999</v>
      </c>
      <c r="F9" s="84">
        <v>60</v>
      </c>
      <c r="G9" s="77">
        <f>F9-F8</f>
        <v>20</v>
      </c>
      <c r="H9" s="132">
        <v>1888.0889999999999</v>
      </c>
      <c r="I9" s="78">
        <f t="shared" ref="I9:I72" si="13">I8-X8</f>
        <v>4.6296296296296298E-4</v>
      </c>
      <c r="J9" s="78">
        <f t="shared" si="0"/>
        <v>2.8000000000000001E-2</v>
      </c>
      <c r="K9" s="78">
        <f t="shared" si="1"/>
        <v>6.1544000000000008E-4</v>
      </c>
      <c r="L9" s="78">
        <f t="shared" si="2"/>
        <v>0.75224711257468302</v>
      </c>
      <c r="M9" s="78">
        <v>150</v>
      </c>
      <c r="N9" s="78">
        <f t="shared" si="3"/>
        <v>0.48903709367530063</v>
      </c>
      <c r="O9" s="78">
        <f t="shared" si="4"/>
        <v>2.8841779733789388E-2</v>
      </c>
      <c r="P9" s="104">
        <f t="shared" si="10"/>
        <v>1887.1869999999999</v>
      </c>
      <c r="Q9" s="79">
        <f t="shared" si="5"/>
        <v>1887.1869999999999</v>
      </c>
      <c r="R9" s="79">
        <f t="shared" si="6"/>
        <v>1887.1581582202662</v>
      </c>
      <c r="S9" s="80">
        <f t="shared" si="11"/>
        <v>-0.11170000000000754</v>
      </c>
      <c r="T9" s="79">
        <f t="shared" si="7"/>
        <v>1887.0889999999999</v>
      </c>
      <c r="U9" s="79">
        <f>1</f>
        <v>1</v>
      </c>
      <c r="V9" s="79">
        <f t="shared" si="8"/>
        <v>6.915822026621754E-2</v>
      </c>
      <c r="W9" s="79">
        <f t="shared" si="9"/>
        <v>9.7999999999956344E-2</v>
      </c>
      <c r="X9" s="76"/>
      <c r="Y9" s="76"/>
      <c r="Z9" s="81"/>
      <c r="AA9" s="81"/>
      <c r="AB9" s="133" t="s">
        <v>351</v>
      </c>
      <c r="AC9" s="82">
        <f t="shared" ref="AC9:AC72" si="14">AC8</f>
        <v>32</v>
      </c>
      <c r="AD9" s="82">
        <f t="shared" ref="AD9:AD34" si="15">AC9-AE9*2</f>
        <v>28</v>
      </c>
      <c r="AE9" s="82">
        <f t="shared" ref="AE9:AE71" si="16">AE8</f>
        <v>2</v>
      </c>
      <c r="AF9" s="83" t="str">
        <f t="shared" si="12"/>
        <v>PN 10</v>
      </c>
    </row>
    <row r="10" spans="1:33">
      <c r="A10" s="129"/>
      <c r="B10" s="130" t="s">
        <v>355</v>
      </c>
      <c r="C10" s="131">
        <v>9876624.023</v>
      </c>
      <c r="D10" s="131">
        <v>688013.01500000001</v>
      </c>
      <c r="E10" s="132">
        <v>1600.9169999999999</v>
      </c>
      <c r="F10" s="84">
        <v>80</v>
      </c>
      <c r="G10" s="77">
        <f t="shared" ref="G10:G15" si="17">F10-F9</f>
        <v>20</v>
      </c>
      <c r="H10" s="132">
        <v>1888.0509999999999</v>
      </c>
      <c r="I10" s="78">
        <f t="shared" si="13"/>
        <v>4.6296296296296298E-4</v>
      </c>
      <c r="J10" s="78">
        <f t="shared" si="0"/>
        <v>2.8000000000000001E-2</v>
      </c>
      <c r="K10" s="78">
        <f t="shared" si="1"/>
        <v>6.1544000000000008E-4</v>
      </c>
      <c r="L10" s="78">
        <f t="shared" si="2"/>
        <v>0.75224711257468302</v>
      </c>
      <c r="M10" s="78">
        <v>150</v>
      </c>
      <c r="N10" s="78">
        <f t="shared" si="3"/>
        <v>0.48903709367530063</v>
      </c>
      <c r="O10" s="78">
        <f t="shared" si="4"/>
        <v>2.8841779733789388E-2</v>
      </c>
      <c r="P10" s="104">
        <f t="shared" si="10"/>
        <v>1887.1869999999999</v>
      </c>
      <c r="Q10" s="79">
        <f t="shared" si="5"/>
        <v>1887.1869999999999</v>
      </c>
      <c r="R10" s="79">
        <f t="shared" si="6"/>
        <v>1887.1581582202662</v>
      </c>
      <c r="S10" s="80">
        <f t="shared" si="11"/>
        <v>-0.3408999999999992</v>
      </c>
      <c r="T10" s="79">
        <f t="shared" si="7"/>
        <v>1887.0509999999999</v>
      </c>
      <c r="U10" s="79">
        <f>1</f>
        <v>1</v>
      </c>
      <c r="V10" s="79">
        <f t="shared" si="8"/>
        <v>0.10715822026622845</v>
      </c>
      <c r="W10" s="79">
        <f t="shared" si="9"/>
        <v>0.13599999999996726</v>
      </c>
      <c r="X10" s="76"/>
      <c r="Y10" s="76"/>
      <c r="Z10" s="81"/>
      <c r="AA10" s="81"/>
      <c r="AB10" s="133" t="s">
        <v>351</v>
      </c>
      <c r="AC10" s="82">
        <f t="shared" si="14"/>
        <v>32</v>
      </c>
      <c r="AD10" s="82">
        <f t="shared" si="15"/>
        <v>28</v>
      </c>
      <c r="AE10" s="82">
        <f t="shared" si="16"/>
        <v>2</v>
      </c>
      <c r="AF10" s="83" t="str">
        <f t="shared" si="12"/>
        <v>PN 10</v>
      </c>
    </row>
    <row r="11" spans="1:33">
      <c r="A11" s="129"/>
      <c r="B11" s="130" t="s">
        <v>356</v>
      </c>
      <c r="C11" s="131">
        <v>9876615.4260000009</v>
      </c>
      <c r="D11" s="131">
        <v>688000.41500000004</v>
      </c>
      <c r="E11" s="132">
        <v>1595.421</v>
      </c>
      <c r="F11" s="84">
        <v>100</v>
      </c>
      <c r="G11" s="77">
        <f t="shared" si="17"/>
        <v>20</v>
      </c>
      <c r="H11" s="132">
        <v>1888.011</v>
      </c>
      <c r="I11" s="78">
        <f t="shared" si="13"/>
        <v>4.6296296296296298E-4</v>
      </c>
      <c r="J11" s="78">
        <f t="shared" si="0"/>
        <v>2.8000000000000001E-2</v>
      </c>
      <c r="K11" s="78">
        <f t="shared" si="1"/>
        <v>6.1544000000000008E-4</v>
      </c>
      <c r="L11" s="78">
        <f t="shared" si="2"/>
        <v>0.75224711257468302</v>
      </c>
      <c r="M11" s="78">
        <v>150</v>
      </c>
      <c r="N11" s="78">
        <f t="shared" si="3"/>
        <v>0.48903709367530063</v>
      </c>
      <c r="O11" s="78">
        <f t="shared" si="4"/>
        <v>2.8841779733789388E-2</v>
      </c>
      <c r="P11" s="104">
        <f t="shared" si="10"/>
        <v>1887.1869999999999</v>
      </c>
      <c r="Q11" s="79">
        <f t="shared" si="5"/>
        <v>1887.1869999999999</v>
      </c>
      <c r="R11" s="79">
        <f t="shared" si="6"/>
        <v>1887.1581582202662</v>
      </c>
      <c r="S11" s="80">
        <f t="shared" si="11"/>
        <v>-0.27479999999999338</v>
      </c>
      <c r="T11" s="79">
        <f t="shared" si="7"/>
        <v>1887.011</v>
      </c>
      <c r="U11" s="79">
        <f>1</f>
        <v>1</v>
      </c>
      <c r="V11" s="79">
        <f t="shared" si="8"/>
        <v>0.14715822026619207</v>
      </c>
      <c r="W11" s="79">
        <f t="shared" si="9"/>
        <v>0.17599999999993088</v>
      </c>
      <c r="X11" s="76"/>
      <c r="Y11" s="76"/>
      <c r="Z11" s="81"/>
      <c r="AA11" s="81"/>
      <c r="AB11" s="133" t="s">
        <v>351</v>
      </c>
      <c r="AC11" s="82">
        <f t="shared" si="14"/>
        <v>32</v>
      </c>
      <c r="AD11" s="82">
        <f t="shared" si="15"/>
        <v>28</v>
      </c>
      <c r="AE11" s="82">
        <f t="shared" si="16"/>
        <v>2</v>
      </c>
      <c r="AF11" s="83" t="str">
        <f t="shared" si="12"/>
        <v>PN 10</v>
      </c>
    </row>
    <row r="12" spans="1:33">
      <c r="A12" s="129"/>
      <c r="B12" s="130" t="s">
        <v>357</v>
      </c>
      <c r="C12" s="131">
        <v>9876599.2819999997</v>
      </c>
      <c r="D12" s="131">
        <v>687984.20700000005</v>
      </c>
      <c r="E12" s="132">
        <v>1588.1420000000001</v>
      </c>
      <c r="F12" s="84">
        <v>120</v>
      </c>
      <c r="G12" s="77">
        <f t="shared" si="17"/>
        <v>20</v>
      </c>
      <c r="H12" s="132">
        <v>1887.9590000000001</v>
      </c>
      <c r="I12" s="78">
        <f t="shared" si="13"/>
        <v>4.6296296296296298E-4</v>
      </c>
      <c r="J12" s="78">
        <f t="shared" si="0"/>
        <v>2.8000000000000001E-2</v>
      </c>
      <c r="K12" s="78">
        <f t="shared" si="1"/>
        <v>6.1544000000000008E-4</v>
      </c>
      <c r="L12" s="78">
        <f t="shared" si="2"/>
        <v>0.75224711257468302</v>
      </c>
      <c r="M12" s="78">
        <v>150</v>
      </c>
      <c r="N12" s="78">
        <f t="shared" si="3"/>
        <v>0.48903709367530063</v>
      </c>
      <c r="O12" s="78">
        <f t="shared" si="4"/>
        <v>2.8841779733789388E-2</v>
      </c>
      <c r="P12" s="104">
        <f t="shared" si="10"/>
        <v>1887.1869999999999</v>
      </c>
      <c r="Q12" s="79">
        <f t="shared" si="5"/>
        <v>1887.1869999999999</v>
      </c>
      <c r="R12" s="79">
        <f t="shared" si="6"/>
        <v>1887.1581582202662</v>
      </c>
      <c r="S12" s="80">
        <f t="shared" si="11"/>
        <v>-0.36394999999999983</v>
      </c>
      <c r="T12" s="79">
        <f t="shared" si="7"/>
        <v>1886.9590000000001</v>
      </c>
      <c r="U12" s="79">
        <f>1</f>
        <v>1</v>
      </c>
      <c r="V12" s="79">
        <f t="shared" si="8"/>
        <v>0.19915822026609931</v>
      </c>
      <c r="W12" s="79">
        <f t="shared" si="9"/>
        <v>0.22799999999983811</v>
      </c>
      <c r="X12" s="76"/>
      <c r="Y12" s="76"/>
      <c r="Z12" s="81"/>
      <c r="AA12" s="81"/>
      <c r="AB12" s="133" t="s">
        <v>351</v>
      </c>
      <c r="AC12" s="82">
        <f t="shared" si="14"/>
        <v>32</v>
      </c>
      <c r="AD12" s="82">
        <f t="shared" si="15"/>
        <v>28</v>
      </c>
      <c r="AE12" s="82">
        <f t="shared" si="16"/>
        <v>2</v>
      </c>
      <c r="AF12" s="83" t="str">
        <f t="shared" si="12"/>
        <v>PN 10</v>
      </c>
    </row>
    <row r="13" spans="1:33">
      <c r="A13" s="129"/>
      <c r="B13" s="130" t="s">
        <v>358</v>
      </c>
      <c r="C13" s="131">
        <v>9876598.2259999998</v>
      </c>
      <c r="D13" s="131">
        <v>687964.56</v>
      </c>
      <c r="E13" s="132">
        <v>1582.2819999999999</v>
      </c>
      <c r="F13" s="84">
        <v>140</v>
      </c>
      <c r="G13" s="77">
        <f t="shared" si="17"/>
        <v>20</v>
      </c>
      <c r="H13" s="132">
        <v>1887.9069999999999</v>
      </c>
      <c r="I13" s="78">
        <f t="shared" si="13"/>
        <v>4.6296296296296298E-4</v>
      </c>
      <c r="J13" s="78">
        <f t="shared" si="0"/>
        <v>2.8000000000000001E-2</v>
      </c>
      <c r="K13" s="78">
        <f t="shared" si="1"/>
        <v>6.1544000000000008E-4</v>
      </c>
      <c r="L13" s="78">
        <f t="shared" si="2"/>
        <v>0.75224711257468302</v>
      </c>
      <c r="M13" s="78">
        <v>150</v>
      </c>
      <c r="N13" s="78">
        <f t="shared" si="3"/>
        <v>0.48903709367530063</v>
      </c>
      <c r="O13" s="78">
        <f t="shared" si="4"/>
        <v>2.8841779733789388E-2</v>
      </c>
      <c r="P13" s="104">
        <f t="shared" si="10"/>
        <v>1887.1869999999999</v>
      </c>
      <c r="Q13" s="79">
        <f t="shared" si="5"/>
        <v>1887.1869999999999</v>
      </c>
      <c r="R13" s="79">
        <f t="shared" si="6"/>
        <v>1887.1581582202662</v>
      </c>
      <c r="S13" s="80">
        <f t="shared" si="11"/>
        <v>-0.29300000000000637</v>
      </c>
      <c r="T13" s="79">
        <f t="shared" si="7"/>
        <v>1886.9069999999999</v>
      </c>
      <c r="U13" s="79">
        <f>1</f>
        <v>1</v>
      </c>
      <c r="V13" s="79">
        <f t="shared" si="8"/>
        <v>0.25115822026623391</v>
      </c>
      <c r="W13" s="79">
        <f t="shared" si="9"/>
        <v>0.27999999999997272</v>
      </c>
      <c r="X13" s="76"/>
      <c r="Y13" s="76"/>
      <c r="Z13" s="81"/>
      <c r="AA13" s="81"/>
      <c r="AB13" s="133" t="s">
        <v>351</v>
      </c>
      <c r="AC13" s="82">
        <f t="shared" si="14"/>
        <v>32</v>
      </c>
      <c r="AD13" s="82">
        <f t="shared" si="15"/>
        <v>28</v>
      </c>
      <c r="AE13" s="82">
        <f t="shared" si="16"/>
        <v>2</v>
      </c>
      <c r="AF13" s="83" t="str">
        <f t="shared" si="12"/>
        <v>PN 10</v>
      </c>
    </row>
    <row r="14" spans="1:33">
      <c r="A14" s="129"/>
      <c r="B14" s="130" t="s">
        <v>359</v>
      </c>
      <c r="C14" s="131">
        <v>9876591.7620000001</v>
      </c>
      <c r="D14" s="131">
        <v>687947.96699999995</v>
      </c>
      <c r="E14" s="132">
        <v>1577.635</v>
      </c>
      <c r="F14" s="84">
        <v>160</v>
      </c>
      <c r="G14" s="77">
        <f t="shared" si="17"/>
        <v>20</v>
      </c>
      <c r="H14" s="132">
        <v>1887.8589999999999</v>
      </c>
      <c r="I14" s="78">
        <f t="shared" si="13"/>
        <v>4.6296296296296298E-4</v>
      </c>
      <c r="J14" s="78">
        <f t="shared" si="0"/>
        <v>2.8000000000000001E-2</v>
      </c>
      <c r="K14" s="78">
        <f t="shared" si="1"/>
        <v>6.1544000000000008E-4</v>
      </c>
      <c r="L14" s="78">
        <f t="shared" si="2"/>
        <v>0.75224711257468302</v>
      </c>
      <c r="M14" s="78">
        <v>150</v>
      </c>
      <c r="N14" s="78">
        <f t="shared" si="3"/>
        <v>0.48903709367530063</v>
      </c>
      <c r="O14" s="78">
        <f t="shared" si="4"/>
        <v>2.8841779733789388E-2</v>
      </c>
      <c r="P14" s="104">
        <f t="shared" si="10"/>
        <v>1887.1869999999999</v>
      </c>
      <c r="Q14" s="79">
        <f t="shared" si="5"/>
        <v>1887.1869999999999</v>
      </c>
      <c r="R14" s="79">
        <f t="shared" si="6"/>
        <v>1887.1581582202662</v>
      </c>
      <c r="S14" s="80">
        <f t="shared" si="11"/>
        <v>-0.23234999999999673</v>
      </c>
      <c r="T14" s="79">
        <f t="shared" si="7"/>
        <v>1886.8589999999999</v>
      </c>
      <c r="U14" s="79">
        <f>1</f>
        <v>1</v>
      </c>
      <c r="V14" s="79">
        <f t="shared" si="8"/>
        <v>0.29915822026623573</v>
      </c>
      <c r="W14" s="79">
        <f t="shared" si="9"/>
        <v>0.32799999999997453</v>
      </c>
      <c r="X14" s="76"/>
      <c r="Y14" s="76"/>
      <c r="Z14" s="81"/>
      <c r="AA14" s="81"/>
      <c r="AB14" s="133" t="s">
        <v>351</v>
      </c>
      <c r="AC14" s="82">
        <f t="shared" si="14"/>
        <v>32</v>
      </c>
      <c r="AD14" s="82">
        <f t="shared" si="15"/>
        <v>28</v>
      </c>
      <c r="AE14" s="82">
        <f t="shared" si="16"/>
        <v>2</v>
      </c>
      <c r="AF14" s="83" t="str">
        <f t="shared" si="12"/>
        <v>PN 10</v>
      </c>
    </row>
    <row r="15" spans="1:33">
      <c r="A15" s="129"/>
      <c r="B15" s="130" t="s">
        <v>360</v>
      </c>
      <c r="C15" s="131">
        <v>9876588.5079999994</v>
      </c>
      <c r="D15" s="131">
        <v>687946.45</v>
      </c>
      <c r="E15" s="132">
        <v>1577.047</v>
      </c>
      <c r="F15" s="84">
        <v>180</v>
      </c>
      <c r="G15" s="77">
        <f t="shared" si="17"/>
        <v>20</v>
      </c>
      <c r="H15" s="132">
        <v>1887.8109999999999</v>
      </c>
      <c r="I15" s="78">
        <f t="shared" si="13"/>
        <v>4.6296296296296298E-4</v>
      </c>
      <c r="J15" s="78">
        <f t="shared" si="0"/>
        <v>2.8000000000000001E-2</v>
      </c>
      <c r="K15" s="78">
        <f t="shared" si="1"/>
        <v>6.1544000000000008E-4</v>
      </c>
      <c r="L15" s="78">
        <f t="shared" si="2"/>
        <v>0.75224711257468302</v>
      </c>
      <c r="M15" s="78">
        <v>150</v>
      </c>
      <c r="N15" s="78">
        <f t="shared" si="3"/>
        <v>0.48903709367530063</v>
      </c>
      <c r="O15" s="78">
        <f t="shared" si="4"/>
        <v>2.8841779733789388E-2</v>
      </c>
      <c r="P15" s="104">
        <f t="shared" si="10"/>
        <v>1887.1869999999999</v>
      </c>
      <c r="Q15" s="79">
        <f t="shared" si="5"/>
        <v>1887.1869999999999</v>
      </c>
      <c r="R15" s="79">
        <f t="shared" si="6"/>
        <v>1887.1581582202662</v>
      </c>
      <c r="S15" s="80">
        <f t="shared" si="11"/>
        <v>-2.9399999999998271E-2</v>
      </c>
      <c r="T15" s="79">
        <f t="shared" si="7"/>
        <v>1886.8109999999999</v>
      </c>
      <c r="U15" s="79">
        <f>1</f>
        <v>1</v>
      </c>
      <c r="V15" s="79">
        <f t="shared" si="8"/>
        <v>0.34715822026623755</v>
      </c>
      <c r="W15" s="79">
        <f t="shared" si="9"/>
        <v>0.37599999999997635</v>
      </c>
      <c r="X15" s="76"/>
      <c r="Y15" s="76"/>
      <c r="Z15" s="81"/>
      <c r="AA15" s="81"/>
      <c r="AB15" s="133" t="s">
        <v>351</v>
      </c>
      <c r="AC15" s="82">
        <f t="shared" si="14"/>
        <v>32</v>
      </c>
      <c r="AD15" s="82">
        <f t="shared" si="15"/>
        <v>28</v>
      </c>
      <c r="AE15" s="82">
        <f t="shared" si="16"/>
        <v>2</v>
      </c>
      <c r="AF15" s="83" t="str">
        <f t="shared" si="12"/>
        <v>PN 10</v>
      </c>
    </row>
    <row r="16" spans="1:33">
      <c r="A16" s="129"/>
      <c r="B16" s="130" t="s">
        <v>361</v>
      </c>
      <c r="C16" s="131">
        <v>9876583.432</v>
      </c>
      <c r="D16" s="131">
        <v>687930.10499999998</v>
      </c>
      <c r="E16" s="132">
        <v>1573.453</v>
      </c>
      <c r="F16" s="84">
        <v>200</v>
      </c>
      <c r="G16" s="77">
        <f t="shared" ref="G16:G79" si="18">F16-F15</f>
        <v>20</v>
      </c>
      <c r="H16" s="132">
        <v>1887.7629999999999</v>
      </c>
      <c r="I16" s="78">
        <f t="shared" si="13"/>
        <v>4.6296296296296298E-4</v>
      </c>
      <c r="J16" s="78">
        <f t="shared" si="0"/>
        <v>2.8000000000000001E-2</v>
      </c>
      <c r="K16" s="78">
        <f t="shared" si="1"/>
        <v>6.1544000000000008E-4</v>
      </c>
      <c r="L16" s="78">
        <f t="shared" si="2"/>
        <v>0.75224711257468302</v>
      </c>
      <c r="M16" s="78">
        <v>150</v>
      </c>
      <c r="N16" s="78">
        <f t="shared" si="3"/>
        <v>0.48903709367530063</v>
      </c>
      <c r="O16" s="78">
        <f t="shared" si="4"/>
        <v>2.8841779733789388E-2</v>
      </c>
      <c r="P16" s="104">
        <f t="shared" si="10"/>
        <v>1887.1869999999999</v>
      </c>
      <c r="Q16" s="79">
        <f t="shared" si="5"/>
        <v>1887.1869999999999</v>
      </c>
      <c r="R16" s="79">
        <f t="shared" si="6"/>
        <v>1887.1581582202662</v>
      </c>
      <c r="S16" s="80">
        <f t="shared" si="11"/>
        <v>-0.17970000000000255</v>
      </c>
      <c r="T16" s="79">
        <f t="shared" si="7"/>
        <v>1886.7629999999999</v>
      </c>
      <c r="U16" s="79">
        <f>1</f>
        <v>1</v>
      </c>
      <c r="V16" s="79">
        <f t="shared" si="8"/>
        <v>0.39515822026623937</v>
      </c>
      <c r="W16" s="79">
        <f t="shared" si="9"/>
        <v>0.42399999999997817</v>
      </c>
      <c r="X16" s="76"/>
      <c r="Y16" s="76"/>
      <c r="Z16" s="81"/>
      <c r="AA16" s="81"/>
      <c r="AB16" s="133" t="s">
        <v>351</v>
      </c>
      <c r="AC16" s="82">
        <f t="shared" si="14"/>
        <v>32</v>
      </c>
      <c r="AD16" s="82">
        <f t="shared" si="15"/>
        <v>28</v>
      </c>
      <c r="AE16" s="82">
        <f t="shared" si="16"/>
        <v>2</v>
      </c>
      <c r="AF16" s="83" t="str">
        <f t="shared" si="12"/>
        <v>PN 10</v>
      </c>
    </row>
    <row r="17" spans="1:32">
      <c r="A17" s="129"/>
      <c r="B17" s="130" t="s">
        <v>363</v>
      </c>
      <c r="C17" s="131">
        <v>9876575.5199999996</v>
      </c>
      <c r="D17" s="131">
        <v>687912.53200000001</v>
      </c>
      <c r="E17" s="132">
        <v>1569.864</v>
      </c>
      <c r="F17" s="84">
        <v>220</v>
      </c>
      <c r="G17" s="77">
        <f t="shared" si="18"/>
        <v>20</v>
      </c>
      <c r="H17" s="132">
        <v>1887.7159999999999</v>
      </c>
      <c r="I17" s="78">
        <f t="shared" si="13"/>
        <v>4.6296296296296298E-4</v>
      </c>
      <c r="J17" s="78">
        <f t="shared" si="0"/>
        <v>2.8000000000000001E-2</v>
      </c>
      <c r="K17" s="78">
        <f t="shared" si="1"/>
        <v>6.1544000000000008E-4</v>
      </c>
      <c r="L17" s="78">
        <f t="shared" si="2"/>
        <v>0.75224711257468302</v>
      </c>
      <c r="M17" s="78">
        <v>150</v>
      </c>
      <c r="N17" s="78">
        <f t="shared" si="3"/>
        <v>0.48903709367530063</v>
      </c>
      <c r="O17" s="78">
        <f t="shared" si="4"/>
        <v>2.8841779733789388E-2</v>
      </c>
      <c r="P17" s="104">
        <f t="shared" si="10"/>
        <v>1887.1869999999999</v>
      </c>
      <c r="Q17" s="79">
        <f t="shared" si="5"/>
        <v>1887.1869999999999</v>
      </c>
      <c r="R17" s="79">
        <f t="shared" si="6"/>
        <v>1887.1581582202662</v>
      </c>
      <c r="S17" s="80">
        <f t="shared" si="11"/>
        <v>-0.17944999999999708</v>
      </c>
      <c r="T17" s="79">
        <f t="shared" si="7"/>
        <v>1886.7159999999999</v>
      </c>
      <c r="U17" s="79">
        <f>1</f>
        <v>1</v>
      </c>
      <c r="V17" s="79">
        <f t="shared" si="8"/>
        <v>0.44215822026626483</v>
      </c>
      <c r="W17" s="79">
        <f t="shared" si="9"/>
        <v>0.47100000000000364</v>
      </c>
      <c r="X17" s="76"/>
      <c r="Y17" s="76"/>
      <c r="Z17" s="81"/>
      <c r="AA17" s="81"/>
      <c r="AB17" s="133" t="s">
        <v>351</v>
      </c>
      <c r="AC17" s="82">
        <f t="shared" si="14"/>
        <v>32</v>
      </c>
      <c r="AD17" s="82">
        <f t="shared" si="15"/>
        <v>28</v>
      </c>
      <c r="AE17" s="82">
        <f t="shared" si="16"/>
        <v>2</v>
      </c>
      <c r="AF17" s="83" t="str">
        <f t="shared" si="12"/>
        <v>PN 10</v>
      </c>
    </row>
    <row r="18" spans="1:32">
      <c r="A18" s="129"/>
      <c r="B18" s="130" t="s">
        <v>364</v>
      </c>
      <c r="C18" s="131">
        <v>9876568.2479999997</v>
      </c>
      <c r="D18" s="131">
        <v>687895.38800000004</v>
      </c>
      <c r="E18" s="132">
        <v>1566.9159999999999</v>
      </c>
      <c r="F18" s="84">
        <v>240</v>
      </c>
      <c r="G18" s="77">
        <f t="shared" si="18"/>
        <v>20</v>
      </c>
      <c r="H18" s="132">
        <v>1887.672</v>
      </c>
      <c r="I18" s="78">
        <f t="shared" si="13"/>
        <v>4.6296296296296298E-4</v>
      </c>
      <c r="J18" s="78">
        <f t="shared" si="0"/>
        <v>2.8000000000000001E-2</v>
      </c>
      <c r="K18" s="78">
        <f t="shared" si="1"/>
        <v>6.1544000000000008E-4</v>
      </c>
      <c r="L18" s="78">
        <f t="shared" si="2"/>
        <v>0.75224711257468302</v>
      </c>
      <c r="M18" s="78">
        <v>150</v>
      </c>
      <c r="N18" s="78">
        <f t="shared" si="3"/>
        <v>0.48903709367530063</v>
      </c>
      <c r="O18" s="78">
        <f t="shared" si="4"/>
        <v>2.8841779733789388E-2</v>
      </c>
      <c r="P18" s="104">
        <f t="shared" si="10"/>
        <v>1887.1869999999999</v>
      </c>
      <c r="Q18" s="79">
        <f t="shared" si="5"/>
        <v>1887.1869999999999</v>
      </c>
      <c r="R18" s="79">
        <f t="shared" si="6"/>
        <v>1887.1581582202662</v>
      </c>
      <c r="S18" s="80">
        <f t="shared" si="11"/>
        <v>-0.14740000000000464</v>
      </c>
      <c r="T18" s="79">
        <f t="shared" si="7"/>
        <v>1886.672</v>
      </c>
      <c r="U18" s="79">
        <f>1</f>
        <v>1</v>
      </c>
      <c r="V18" s="79">
        <f t="shared" si="8"/>
        <v>0.48615822026613387</v>
      </c>
      <c r="W18" s="79">
        <f t="shared" si="9"/>
        <v>0.51499999999987267</v>
      </c>
      <c r="X18" s="76"/>
      <c r="Y18" s="76"/>
      <c r="Z18" s="81"/>
      <c r="AA18" s="81"/>
      <c r="AB18" s="133" t="s">
        <v>351</v>
      </c>
      <c r="AC18" s="82">
        <f t="shared" si="14"/>
        <v>32</v>
      </c>
      <c r="AD18" s="82">
        <f t="shared" si="15"/>
        <v>28</v>
      </c>
      <c r="AE18" s="82">
        <f t="shared" si="16"/>
        <v>2</v>
      </c>
      <c r="AF18" s="83" t="str">
        <f t="shared" si="12"/>
        <v>PN 10</v>
      </c>
    </row>
    <row r="19" spans="1:32">
      <c r="A19" s="129"/>
      <c r="B19" s="130" t="s">
        <v>365</v>
      </c>
      <c r="C19" s="131">
        <v>9876567.0219999999</v>
      </c>
      <c r="D19" s="131">
        <v>687892.57499999995</v>
      </c>
      <c r="E19" s="132">
        <v>1566.5619999999999</v>
      </c>
      <c r="F19" s="84">
        <v>260</v>
      </c>
      <c r="G19" s="77">
        <f t="shared" si="18"/>
        <v>20</v>
      </c>
      <c r="H19" s="132">
        <v>1887.6310000000001</v>
      </c>
      <c r="I19" s="78">
        <f t="shared" si="13"/>
        <v>4.6296296296296298E-4</v>
      </c>
      <c r="J19" s="78">
        <f t="shared" si="0"/>
        <v>2.8000000000000001E-2</v>
      </c>
      <c r="K19" s="78">
        <f t="shared" si="1"/>
        <v>6.1544000000000008E-4</v>
      </c>
      <c r="L19" s="78">
        <f t="shared" si="2"/>
        <v>0.75224711257468302</v>
      </c>
      <c r="M19" s="78">
        <v>150</v>
      </c>
      <c r="N19" s="78">
        <f t="shared" si="3"/>
        <v>0.48903709367530063</v>
      </c>
      <c r="O19" s="78">
        <f t="shared" si="4"/>
        <v>2.8841779733789388E-2</v>
      </c>
      <c r="P19" s="104">
        <f t="shared" si="10"/>
        <v>1887.1869999999999</v>
      </c>
      <c r="Q19" s="79">
        <f t="shared" si="5"/>
        <v>1887.1869999999999</v>
      </c>
      <c r="R19" s="79">
        <f t="shared" si="6"/>
        <v>1887.1581582202662</v>
      </c>
      <c r="S19" s="80">
        <f t="shared" si="11"/>
        <v>-1.7700000000002093E-2</v>
      </c>
      <c r="T19" s="79">
        <f t="shared" si="7"/>
        <v>1886.6310000000001</v>
      </c>
      <c r="U19" s="79">
        <f>1</f>
        <v>1</v>
      </c>
      <c r="V19" s="79">
        <f t="shared" si="8"/>
        <v>0.52715822026607384</v>
      </c>
      <c r="W19" s="79">
        <f t="shared" si="9"/>
        <v>0.55599999999981264</v>
      </c>
      <c r="X19" s="76"/>
      <c r="Y19" s="76"/>
      <c r="Z19" s="81"/>
      <c r="AA19" s="81"/>
      <c r="AB19" s="133" t="s">
        <v>351</v>
      </c>
      <c r="AC19" s="82">
        <f t="shared" si="14"/>
        <v>32</v>
      </c>
      <c r="AD19" s="82">
        <f t="shared" si="15"/>
        <v>28</v>
      </c>
      <c r="AE19" s="82">
        <f t="shared" si="16"/>
        <v>2</v>
      </c>
      <c r="AF19" s="83" t="str">
        <f t="shared" si="12"/>
        <v>PN 10</v>
      </c>
    </row>
    <row r="20" spans="1:32">
      <c r="A20" s="129"/>
      <c r="B20" s="130" t="s">
        <v>367</v>
      </c>
      <c r="C20" s="131">
        <v>9876557.8530000001</v>
      </c>
      <c r="D20" s="131">
        <v>687875.46400000004</v>
      </c>
      <c r="E20" s="132">
        <v>1564.454</v>
      </c>
      <c r="F20" s="84">
        <v>280</v>
      </c>
      <c r="G20" s="77">
        <f t="shared" si="18"/>
        <v>20</v>
      </c>
      <c r="H20" s="132">
        <v>1887.5889999999999</v>
      </c>
      <c r="I20" s="78">
        <f t="shared" si="13"/>
        <v>4.6296296296296298E-4</v>
      </c>
      <c r="J20" s="78">
        <f t="shared" si="0"/>
        <v>2.8000000000000001E-2</v>
      </c>
      <c r="K20" s="78">
        <f t="shared" si="1"/>
        <v>6.1544000000000008E-4</v>
      </c>
      <c r="L20" s="78">
        <f t="shared" si="2"/>
        <v>0.75224711257468302</v>
      </c>
      <c r="M20" s="78">
        <v>150</v>
      </c>
      <c r="N20" s="78">
        <f t="shared" si="3"/>
        <v>0.48903709367530063</v>
      </c>
      <c r="O20" s="78">
        <f t="shared" si="4"/>
        <v>2.8841779733789388E-2</v>
      </c>
      <c r="P20" s="104">
        <f t="shared" si="10"/>
        <v>1887.1869999999999</v>
      </c>
      <c r="Q20" s="79">
        <f t="shared" si="5"/>
        <v>1887.1869999999999</v>
      </c>
      <c r="R20" s="79">
        <f t="shared" si="6"/>
        <v>1887.1581582202662</v>
      </c>
      <c r="S20" s="80">
        <f t="shared" si="11"/>
        <v>-0.10539999999999736</v>
      </c>
      <c r="T20" s="79">
        <f t="shared" si="7"/>
        <v>1886.5889999999999</v>
      </c>
      <c r="U20" s="79">
        <f>1</f>
        <v>1</v>
      </c>
      <c r="V20" s="79">
        <f t="shared" si="8"/>
        <v>0.56915822026621754</v>
      </c>
      <c r="W20" s="79">
        <f t="shared" si="9"/>
        <v>0.59799999999995634</v>
      </c>
      <c r="X20" s="76"/>
      <c r="Y20" s="76"/>
      <c r="Z20" s="81"/>
      <c r="AA20" s="81"/>
      <c r="AB20" s="133" t="s">
        <v>351</v>
      </c>
      <c r="AC20" s="82">
        <f t="shared" si="14"/>
        <v>32</v>
      </c>
      <c r="AD20" s="82">
        <f t="shared" si="15"/>
        <v>28</v>
      </c>
      <c r="AE20" s="82">
        <f t="shared" si="16"/>
        <v>2</v>
      </c>
      <c r="AF20" s="83" t="str">
        <f t="shared" si="12"/>
        <v>PN 10</v>
      </c>
    </row>
    <row r="21" spans="1:32">
      <c r="A21" s="129"/>
      <c r="B21" s="130" t="s">
        <v>368</v>
      </c>
      <c r="C21" s="131">
        <v>9876554.1390000004</v>
      </c>
      <c r="D21" s="131">
        <v>687876.11199999996</v>
      </c>
      <c r="E21" s="132">
        <v>1564.1410000000001</v>
      </c>
      <c r="F21" s="84">
        <v>300</v>
      </c>
      <c r="G21" s="77">
        <f t="shared" si="18"/>
        <v>20</v>
      </c>
      <c r="H21" s="132">
        <v>1887.547</v>
      </c>
      <c r="I21" s="78">
        <f t="shared" si="13"/>
        <v>4.6296296296296298E-4</v>
      </c>
      <c r="J21" s="78">
        <f t="shared" si="0"/>
        <v>2.8000000000000001E-2</v>
      </c>
      <c r="K21" s="78">
        <f t="shared" si="1"/>
        <v>6.1544000000000008E-4</v>
      </c>
      <c r="L21" s="78">
        <f t="shared" si="2"/>
        <v>0.75224711257468302</v>
      </c>
      <c r="M21" s="78">
        <v>150</v>
      </c>
      <c r="N21" s="78">
        <f t="shared" si="3"/>
        <v>0.48903709367530063</v>
      </c>
      <c r="O21" s="78">
        <f t="shared" si="4"/>
        <v>2.8841779733789388E-2</v>
      </c>
      <c r="P21" s="104">
        <f t="shared" si="10"/>
        <v>1887.1869999999999</v>
      </c>
      <c r="Q21" s="79">
        <f t="shared" si="5"/>
        <v>1887.1869999999999</v>
      </c>
      <c r="R21" s="79">
        <f t="shared" si="6"/>
        <v>1887.1581582202662</v>
      </c>
      <c r="S21" s="80">
        <f t="shared" si="11"/>
        <v>-1.5649999999993724E-2</v>
      </c>
      <c r="T21" s="79">
        <f t="shared" si="7"/>
        <v>1886.547</v>
      </c>
      <c r="U21" s="79">
        <f>1</f>
        <v>1</v>
      </c>
      <c r="V21" s="79">
        <f t="shared" si="8"/>
        <v>0.61115822026613387</v>
      </c>
      <c r="W21" s="79">
        <f t="shared" si="9"/>
        <v>0.63999999999987267</v>
      </c>
      <c r="X21" s="76"/>
      <c r="Y21" s="76"/>
      <c r="Z21" s="81"/>
      <c r="AA21" s="81"/>
      <c r="AB21" s="133" t="s">
        <v>351</v>
      </c>
      <c r="AC21" s="82">
        <f t="shared" si="14"/>
        <v>32</v>
      </c>
      <c r="AD21" s="82">
        <f t="shared" si="15"/>
        <v>28</v>
      </c>
      <c r="AE21" s="82">
        <f t="shared" si="16"/>
        <v>2</v>
      </c>
      <c r="AF21" s="83" t="str">
        <f t="shared" si="12"/>
        <v>PN 10</v>
      </c>
    </row>
    <row r="22" spans="1:32">
      <c r="A22" s="129"/>
      <c r="B22" s="130" t="s">
        <v>369</v>
      </c>
      <c r="C22" s="131">
        <v>9876545.8139999993</v>
      </c>
      <c r="D22" s="131">
        <v>687857.79700000002</v>
      </c>
      <c r="E22" s="132">
        <v>1561.9459999999999</v>
      </c>
      <c r="F22" s="84">
        <v>320</v>
      </c>
      <c r="G22" s="77">
        <f t="shared" si="18"/>
        <v>20</v>
      </c>
      <c r="H22" s="132">
        <v>1887.4939999999999</v>
      </c>
      <c r="I22" s="78">
        <f t="shared" si="13"/>
        <v>4.6296296296296298E-4</v>
      </c>
      <c r="J22" s="78">
        <f t="shared" si="0"/>
        <v>2.8000000000000001E-2</v>
      </c>
      <c r="K22" s="78">
        <f t="shared" si="1"/>
        <v>6.1544000000000008E-4</v>
      </c>
      <c r="L22" s="78">
        <f t="shared" si="2"/>
        <v>0.75224711257468302</v>
      </c>
      <c r="M22" s="78">
        <v>150</v>
      </c>
      <c r="N22" s="78">
        <f t="shared" si="3"/>
        <v>0.48903709367530063</v>
      </c>
      <c r="O22" s="78">
        <f t="shared" si="4"/>
        <v>2.8841779733789388E-2</v>
      </c>
      <c r="P22" s="104">
        <f t="shared" si="10"/>
        <v>1887.1869999999999</v>
      </c>
      <c r="Q22" s="79">
        <f t="shared" si="5"/>
        <v>1887.1869999999999</v>
      </c>
      <c r="R22" s="79">
        <f t="shared" si="6"/>
        <v>1887.1581582202662</v>
      </c>
      <c r="S22" s="80">
        <f t="shared" si="11"/>
        <v>-0.10975000000000819</v>
      </c>
      <c r="T22" s="79">
        <f t="shared" si="7"/>
        <v>1886.4939999999999</v>
      </c>
      <c r="U22" s="79">
        <f>1</f>
        <v>1</v>
      </c>
      <c r="V22" s="79">
        <f t="shared" si="8"/>
        <v>0.66415822026624483</v>
      </c>
      <c r="W22" s="79">
        <f t="shared" si="9"/>
        <v>0.69299999999998363</v>
      </c>
      <c r="X22" s="76"/>
      <c r="Y22" s="76"/>
      <c r="Z22" s="81"/>
      <c r="AA22" s="81"/>
      <c r="AB22" s="133" t="s">
        <v>351</v>
      </c>
      <c r="AC22" s="82">
        <f t="shared" si="14"/>
        <v>32</v>
      </c>
      <c r="AD22" s="82">
        <f t="shared" si="15"/>
        <v>28</v>
      </c>
      <c r="AE22" s="82">
        <f t="shared" si="16"/>
        <v>2</v>
      </c>
      <c r="AF22" s="83" t="str">
        <f t="shared" si="12"/>
        <v>PN 10</v>
      </c>
    </row>
    <row r="23" spans="1:32">
      <c r="A23" s="129"/>
      <c r="B23" s="130" t="s">
        <v>370</v>
      </c>
      <c r="C23" s="131">
        <v>9876538.4230000004</v>
      </c>
      <c r="D23" s="131">
        <v>687842.66799999995</v>
      </c>
      <c r="E23" s="132">
        <v>1560.1869999999999</v>
      </c>
      <c r="F23" s="84">
        <v>340</v>
      </c>
      <c r="G23" s="77">
        <f t="shared" si="18"/>
        <v>20</v>
      </c>
      <c r="H23" s="132">
        <v>1887.421</v>
      </c>
      <c r="I23" s="78">
        <f t="shared" si="13"/>
        <v>4.6296296296296298E-4</v>
      </c>
      <c r="J23" s="78">
        <f t="shared" si="0"/>
        <v>2.8000000000000001E-2</v>
      </c>
      <c r="K23" s="78">
        <f t="shared" si="1"/>
        <v>6.1544000000000008E-4</v>
      </c>
      <c r="L23" s="78">
        <f t="shared" si="2"/>
        <v>0.75224711257468302</v>
      </c>
      <c r="M23" s="78">
        <v>150</v>
      </c>
      <c r="N23" s="78">
        <f t="shared" si="3"/>
        <v>0.48903709367530063</v>
      </c>
      <c r="O23" s="78">
        <f t="shared" si="4"/>
        <v>2.8841779733789388E-2</v>
      </c>
      <c r="P23" s="104">
        <f t="shared" si="10"/>
        <v>1887.1869999999999</v>
      </c>
      <c r="Q23" s="79">
        <f t="shared" si="5"/>
        <v>1887.1869999999999</v>
      </c>
      <c r="R23" s="79">
        <f t="shared" si="6"/>
        <v>1887.1581582202662</v>
      </c>
      <c r="S23" s="80">
        <f t="shared" si="11"/>
        <v>-8.7950000000000722E-2</v>
      </c>
      <c r="T23" s="79">
        <f t="shared" si="7"/>
        <v>1886.421</v>
      </c>
      <c r="U23" s="79">
        <f>1</f>
        <v>1</v>
      </c>
      <c r="V23" s="79">
        <f t="shared" si="8"/>
        <v>0.73715822026611022</v>
      </c>
      <c r="W23" s="79">
        <f t="shared" si="9"/>
        <v>0.76599999999984902</v>
      </c>
      <c r="X23" s="76"/>
      <c r="Y23" s="76"/>
      <c r="Z23" s="81"/>
      <c r="AA23" s="81"/>
      <c r="AB23" s="133" t="s">
        <v>387</v>
      </c>
      <c r="AC23" s="82">
        <f t="shared" si="14"/>
        <v>32</v>
      </c>
      <c r="AD23" s="82">
        <f t="shared" si="15"/>
        <v>28</v>
      </c>
      <c r="AE23" s="82">
        <f t="shared" si="16"/>
        <v>2</v>
      </c>
      <c r="AF23" s="83" t="str">
        <f t="shared" si="12"/>
        <v>PN 10</v>
      </c>
    </row>
    <row r="24" spans="1:32">
      <c r="A24" s="129"/>
      <c r="B24" s="130" t="s">
        <v>371</v>
      </c>
      <c r="C24" s="131">
        <v>9876535.773</v>
      </c>
      <c r="D24" s="131">
        <v>687836.83600000001</v>
      </c>
      <c r="E24" s="132">
        <v>1559.49</v>
      </c>
      <c r="F24" s="84">
        <v>360</v>
      </c>
      <c r="G24" s="77">
        <f t="shared" si="18"/>
        <v>20</v>
      </c>
      <c r="H24" s="132">
        <v>1887.354</v>
      </c>
      <c r="I24" s="78">
        <f t="shared" si="13"/>
        <v>4.6296296296296298E-4</v>
      </c>
      <c r="J24" s="78">
        <f t="shared" si="0"/>
        <v>2.8000000000000001E-2</v>
      </c>
      <c r="K24" s="78">
        <f t="shared" si="1"/>
        <v>6.1544000000000008E-4</v>
      </c>
      <c r="L24" s="78">
        <f t="shared" si="2"/>
        <v>0.75224711257468302</v>
      </c>
      <c r="M24" s="78">
        <v>150</v>
      </c>
      <c r="N24" s="78">
        <f t="shared" si="3"/>
        <v>0.48903709367530063</v>
      </c>
      <c r="O24" s="78">
        <f t="shared" si="4"/>
        <v>2.8841779733789388E-2</v>
      </c>
      <c r="P24" s="104">
        <f t="shared" si="10"/>
        <v>1887.1869999999999</v>
      </c>
      <c r="Q24" s="79">
        <f t="shared" si="5"/>
        <v>1887.1869999999999</v>
      </c>
      <c r="R24" s="79">
        <f t="shared" si="6"/>
        <v>1887.1581582202662</v>
      </c>
      <c r="S24" s="80">
        <f t="shared" si="11"/>
        <v>-3.4849999999994455E-2</v>
      </c>
      <c r="T24" s="79">
        <f t="shared" si="7"/>
        <v>1886.354</v>
      </c>
      <c r="U24" s="79">
        <f>1</f>
        <v>1</v>
      </c>
      <c r="V24" s="79">
        <f t="shared" si="8"/>
        <v>0.8041582202661175</v>
      </c>
      <c r="W24" s="79">
        <f t="shared" si="9"/>
        <v>0.8329999999998563</v>
      </c>
      <c r="X24" s="76"/>
      <c r="Y24" s="76"/>
      <c r="Z24" s="81"/>
      <c r="AA24" s="81"/>
      <c r="AB24" s="133" t="s">
        <v>385</v>
      </c>
      <c r="AC24" s="82">
        <f t="shared" si="14"/>
        <v>32</v>
      </c>
      <c r="AD24" s="82">
        <f t="shared" si="15"/>
        <v>28</v>
      </c>
      <c r="AE24" s="82">
        <f t="shared" si="16"/>
        <v>2</v>
      </c>
      <c r="AF24" s="83" t="str">
        <f t="shared" si="12"/>
        <v>PN 10</v>
      </c>
    </row>
    <row r="25" spans="1:32">
      <c r="A25" s="129"/>
      <c r="B25" s="130" t="s">
        <v>373</v>
      </c>
      <c r="C25" s="131">
        <v>9876534.5460000001</v>
      </c>
      <c r="D25" s="131">
        <v>687832.26899999997</v>
      </c>
      <c r="E25" s="132">
        <v>1559.133</v>
      </c>
      <c r="F25" s="84">
        <v>380</v>
      </c>
      <c r="G25" s="77">
        <f t="shared" si="18"/>
        <v>20</v>
      </c>
      <c r="H25" s="132">
        <v>1887.29</v>
      </c>
      <c r="I25" s="78">
        <f t="shared" si="13"/>
        <v>4.6296296296296298E-4</v>
      </c>
      <c r="J25" s="78">
        <f t="shared" si="0"/>
        <v>2.8000000000000001E-2</v>
      </c>
      <c r="K25" s="78">
        <f t="shared" si="1"/>
        <v>6.1544000000000008E-4</v>
      </c>
      <c r="L25" s="78">
        <f t="shared" si="2"/>
        <v>0.75224711257468302</v>
      </c>
      <c r="M25" s="78">
        <v>150</v>
      </c>
      <c r="N25" s="78">
        <f t="shared" si="3"/>
        <v>0.48903709367530063</v>
      </c>
      <c r="O25" s="78">
        <f t="shared" si="4"/>
        <v>2.8841779733789388E-2</v>
      </c>
      <c r="P25" s="104">
        <f t="shared" si="10"/>
        <v>1887.1869999999999</v>
      </c>
      <c r="Q25" s="79">
        <f t="shared" si="5"/>
        <v>1887.1869999999999</v>
      </c>
      <c r="R25" s="79">
        <f t="shared" si="6"/>
        <v>1887.1581582202662</v>
      </c>
      <c r="S25" s="80">
        <f t="shared" si="11"/>
        <v>-1.7849999999998544E-2</v>
      </c>
      <c r="T25" s="79">
        <f t="shared" si="7"/>
        <v>1886.29</v>
      </c>
      <c r="U25" s="79">
        <f>1</f>
        <v>1</v>
      </c>
      <c r="V25" s="79">
        <f t="shared" si="8"/>
        <v>0.86815822026619571</v>
      </c>
      <c r="W25" s="79">
        <f t="shared" si="9"/>
        <v>0.89699999999993452</v>
      </c>
      <c r="X25" s="76"/>
      <c r="Y25" s="76"/>
      <c r="Z25" s="81"/>
      <c r="AA25" s="81"/>
      <c r="AB25" s="133" t="s">
        <v>351</v>
      </c>
      <c r="AC25" s="82">
        <f t="shared" si="14"/>
        <v>32</v>
      </c>
      <c r="AD25" s="82">
        <f t="shared" si="15"/>
        <v>28</v>
      </c>
      <c r="AE25" s="82">
        <f t="shared" si="16"/>
        <v>2</v>
      </c>
      <c r="AF25" s="83" t="str">
        <f t="shared" si="12"/>
        <v>PN 10</v>
      </c>
    </row>
    <row r="26" spans="1:32">
      <c r="A26" s="129"/>
      <c r="B26" s="130" t="s">
        <v>374</v>
      </c>
      <c r="C26" s="131">
        <v>9876528.2190000005</v>
      </c>
      <c r="D26" s="131">
        <v>687810.97100000002</v>
      </c>
      <c r="E26" s="132">
        <v>1557.2449999999999</v>
      </c>
      <c r="F26" s="84">
        <v>400</v>
      </c>
      <c r="G26" s="77">
        <f t="shared" si="18"/>
        <v>20</v>
      </c>
      <c r="H26" s="132">
        <v>1887.1959999999999</v>
      </c>
      <c r="I26" s="78">
        <f t="shared" si="13"/>
        <v>4.6296296296296298E-4</v>
      </c>
      <c r="J26" s="78">
        <f t="shared" si="0"/>
        <v>2.8000000000000001E-2</v>
      </c>
      <c r="K26" s="78">
        <f t="shared" si="1"/>
        <v>6.1544000000000008E-4</v>
      </c>
      <c r="L26" s="78">
        <f>I26/K26</f>
        <v>0.75224711257468302</v>
      </c>
      <c r="M26" s="78">
        <v>150</v>
      </c>
      <c r="N26" s="78">
        <f t="shared" si="3"/>
        <v>0.48903709367530063</v>
      </c>
      <c r="O26" s="78">
        <f t="shared" si="4"/>
        <v>2.8841779733789388E-2</v>
      </c>
      <c r="P26" s="104">
        <f t="shared" si="10"/>
        <v>1887.1869999999999</v>
      </c>
      <c r="Q26" s="79">
        <f t="shared" si="5"/>
        <v>1887.1869999999999</v>
      </c>
      <c r="R26" s="79">
        <f t="shared" si="6"/>
        <v>1887.1581582202662</v>
      </c>
      <c r="S26" s="80">
        <f t="shared" si="11"/>
        <v>-9.4400000000007367E-2</v>
      </c>
      <c r="T26" s="79">
        <f t="shared" si="7"/>
        <v>1886.1959999999999</v>
      </c>
      <c r="U26" s="79">
        <f>1</f>
        <v>1</v>
      </c>
      <c r="V26" s="79">
        <f t="shared" si="8"/>
        <v>0.96215822026624664</v>
      </c>
      <c r="W26" s="79">
        <f t="shared" si="9"/>
        <v>0.99099999999998545</v>
      </c>
      <c r="X26" s="76"/>
      <c r="Y26" s="76"/>
      <c r="Z26" s="81"/>
      <c r="AA26" s="81"/>
      <c r="AB26" s="133" t="s">
        <v>351</v>
      </c>
      <c r="AC26" s="82">
        <f t="shared" si="14"/>
        <v>32</v>
      </c>
      <c r="AD26" s="82">
        <f t="shared" si="15"/>
        <v>28</v>
      </c>
      <c r="AE26" s="82">
        <f t="shared" si="16"/>
        <v>2</v>
      </c>
      <c r="AF26" s="83" t="str">
        <f t="shared" si="12"/>
        <v>PN 10</v>
      </c>
    </row>
    <row r="27" spans="1:32">
      <c r="A27" s="129"/>
      <c r="B27" s="130" t="s">
        <v>375</v>
      </c>
      <c r="C27" s="131">
        <v>9876523.4120000005</v>
      </c>
      <c r="D27" s="131">
        <v>687790.39099999995</v>
      </c>
      <c r="E27" s="132">
        <v>1555.4090000000001</v>
      </c>
      <c r="F27" s="84">
        <v>420</v>
      </c>
      <c r="G27" s="77">
        <f t="shared" si="18"/>
        <v>20</v>
      </c>
      <c r="H27" s="132">
        <v>1887.0909999999999</v>
      </c>
      <c r="I27" s="78">
        <f t="shared" si="13"/>
        <v>4.6296296296296298E-4</v>
      </c>
      <c r="J27" s="78">
        <f t="shared" si="0"/>
        <v>2.8000000000000001E-2</v>
      </c>
      <c r="K27" s="78">
        <f t="shared" si="1"/>
        <v>6.1544000000000008E-4</v>
      </c>
      <c r="L27" s="78">
        <f t="shared" si="2"/>
        <v>0.75224711257468302</v>
      </c>
      <c r="M27" s="78">
        <v>150</v>
      </c>
      <c r="N27" s="78">
        <f t="shared" si="3"/>
        <v>0.48903709367530063</v>
      </c>
      <c r="O27" s="78">
        <f t="shared" si="4"/>
        <v>2.8841779733789388E-2</v>
      </c>
      <c r="P27" s="104">
        <f t="shared" si="10"/>
        <v>1887.1869999999999</v>
      </c>
      <c r="Q27" s="79">
        <f t="shared" si="5"/>
        <v>1887.1869999999999</v>
      </c>
      <c r="R27" s="79">
        <f t="shared" si="6"/>
        <v>1887.1581582202662</v>
      </c>
      <c r="S27" s="80">
        <f t="shared" si="11"/>
        <v>-9.1799999999989265E-2</v>
      </c>
      <c r="T27" s="79">
        <f t="shared" si="7"/>
        <v>1886.0909999999999</v>
      </c>
      <c r="U27" s="79">
        <f>1</f>
        <v>1</v>
      </c>
      <c r="V27" s="79">
        <f t="shared" si="8"/>
        <v>1.0671582202662648</v>
      </c>
      <c r="W27" s="79">
        <f t="shared" si="9"/>
        <v>1.0960000000000036</v>
      </c>
      <c r="X27" s="76"/>
      <c r="Y27" s="76"/>
      <c r="Z27" s="81"/>
      <c r="AA27" s="81"/>
      <c r="AB27" s="133" t="s">
        <v>351</v>
      </c>
      <c r="AC27" s="82">
        <f t="shared" si="14"/>
        <v>32</v>
      </c>
      <c r="AD27" s="82">
        <f t="shared" si="15"/>
        <v>28</v>
      </c>
      <c r="AE27" s="82">
        <f t="shared" si="16"/>
        <v>2</v>
      </c>
      <c r="AF27" s="83" t="str">
        <f t="shared" si="12"/>
        <v>PN 10</v>
      </c>
    </row>
    <row r="28" spans="1:32">
      <c r="A28" s="129"/>
      <c r="B28" s="130" t="s">
        <v>376</v>
      </c>
      <c r="C28" s="131">
        <v>9876519.0969999991</v>
      </c>
      <c r="D28" s="131">
        <v>687770.01199999999</v>
      </c>
      <c r="E28" s="132">
        <v>1553.625</v>
      </c>
      <c r="F28" s="84">
        <v>440</v>
      </c>
      <c r="G28" s="77">
        <f t="shared" si="18"/>
        <v>20</v>
      </c>
      <c r="H28" s="132">
        <v>1886.9839999999999</v>
      </c>
      <c r="I28" s="78">
        <f t="shared" si="13"/>
        <v>4.6296296296296298E-4</v>
      </c>
      <c r="J28" s="78">
        <f t="shared" si="0"/>
        <v>2.8000000000000001E-2</v>
      </c>
      <c r="K28" s="78">
        <f t="shared" si="1"/>
        <v>6.1544000000000008E-4</v>
      </c>
      <c r="L28" s="78">
        <f t="shared" si="2"/>
        <v>0.75224711257468302</v>
      </c>
      <c r="M28" s="78">
        <v>150</v>
      </c>
      <c r="N28" s="78">
        <f t="shared" si="3"/>
        <v>0.48903709367530063</v>
      </c>
      <c r="O28" s="78">
        <f t="shared" si="4"/>
        <v>2.8841779733789388E-2</v>
      </c>
      <c r="P28" s="104">
        <f t="shared" si="10"/>
        <v>1887.1869999999999</v>
      </c>
      <c r="Q28" s="79">
        <f t="shared" si="5"/>
        <v>1887.1869999999999</v>
      </c>
      <c r="R28" s="79">
        <f t="shared" si="6"/>
        <v>1887.1581582202662</v>
      </c>
      <c r="S28" s="80">
        <f t="shared" si="11"/>
        <v>-8.9200000000005275E-2</v>
      </c>
      <c r="T28" s="79">
        <f t="shared" si="7"/>
        <v>1885.9839999999999</v>
      </c>
      <c r="U28" s="79">
        <f>1</f>
        <v>1</v>
      </c>
      <c r="V28" s="79">
        <f t="shared" si="8"/>
        <v>1.1741582202662357</v>
      </c>
      <c r="W28" s="79">
        <f t="shared" si="9"/>
        <v>1.2029999999999745</v>
      </c>
      <c r="X28" s="76"/>
      <c r="Y28" s="76"/>
      <c r="Z28" s="81"/>
      <c r="AA28" s="81"/>
      <c r="AB28" s="133" t="s">
        <v>351</v>
      </c>
      <c r="AC28" s="82">
        <f t="shared" si="14"/>
        <v>32</v>
      </c>
      <c r="AD28" s="82">
        <f t="shared" si="15"/>
        <v>28</v>
      </c>
      <c r="AE28" s="82">
        <f t="shared" si="16"/>
        <v>2</v>
      </c>
      <c r="AF28" s="83" t="str">
        <f t="shared" si="12"/>
        <v>PN 10</v>
      </c>
    </row>
    <row r="29" spans="1:32">
      <c r="A29" s="129"/>
      <c r="B29" s="130" t="s">
        <v>377</v>
      </c>
      <c r="C29" s="131">
        <v>9876516.0329999998</v>
      </c>
      <c r="D29" s="131">
        <v>687751.33600000001</v>
      </c>
      <c r="E29" s="132">
        <v>1552.0730000000001</v>
      </c>
      <c r="F29" s="84">
        <v>460</v>
      </c>
      <c r="G29" s="77">
        <f t="shared" si="18"/>
        <v>20</v>
      </c>
      <c r="H29" s="132">
        <v>1886.875</v>
      </c>
      <c r="I29" s="78">
        <f t="shared" si="13"/>
        <v>4.6296296296296298E-4</v>
      </c>
      <c r="J29" s="78">
        <f t="shared" si="0"/>
        <v>2.8000000000000001E-2</v>
      </c>
      <c r="K29" s="78">
        <f t="shared" si="1"/>
        <v>6.1544000000000008E-4</v>
      </c>
      <c r="L29" s="78">
        <f t="shared" si="2"/>
        <v>0.75224711257468302</v>
      </c>
      <c r="M29" s="78">
        <v>150</v>
      </c>
      <c r="N29" s="78">
        <f t="shared" si="3"/>
        <v>0.48903709367530063</v>
      </c>
      <c r="O29" s="78">
        <f t="shared" si="4"/>
        <v>2.8841779733789388E-2</v>
      </c>
      <c r="P29" s="104">
        <f t="shared" si="10"/>
        <v>1887.1869999999999</v>
      </c>
      <c r="Q29" s="79">
        <f t="shared" si="5"/>
        <v>1887.1869999999999</v>
      </c>
      <c r="R29" s="79">
        <f t="shared" si="6"/>
        <v>1887.1581582202662</v>
      </c>
      <c r="S29" s="80">
        <f t="shared" si="11"/>
        <v>-7.7599999999995367E-2</v>
      </c>
      <c r="T29" s="79">
        <f t="shared" si="7"/>
        <v>1885.875</v>
      </c>
      <c r="U29" s="79">
        <f>1</f>
        <v>1</v>
      </c>
      <c r="V29" s="79">
        <f t="shared" si="8"/>
        <v>1.2831582202661593</v>
      </c>
      <c r="W29" s="79">
        <f t="shared" si="9"/>
        <v>1.3119999999998981</v>
      </c>
      <c r="X29" s="76"/>
      <c r="Y29" s="76"/>
      <c r="Z29" s="81"/>
      <c r="AA29" s="81"/>
      <c r="AB29" s="133" t="s">
        <v>379</v>
      </c>
      <c r="AC29" s="82">
        <f t="shared" si="14"/>
        <v>32</v>
      </c>
      <c r="AD29" s="82">
        <f t="shared" si="15"/>
        <v>28</v>
      </c>
      <c r="AE29" s="82">
        <f t="shared" si="16"/>
        <v>2</v>
      </c>
      <c r="AF29" s="83" t="str">
        <f t="shared" si="12"/>
        <v>PN 10</v>
      </c>
    </row>
    <row r="30" spans="1:32">
      <c r="A30" s="129"/>
      <c r="B30" s="130" t="s">
        <v>378</v>
      </c>
      <c r="C30" s="131">
        <v>9876515.8729999997</v>
      </c>
      <c r="D30" s="131">
        <v>687749.44799999997</v>
      </c>
      <c r="E30" s="132">
        <v>1551.94</v>
      </c>
      <c r="F30" s="84">
        <v>480</v>
      </c>
      <c r="G30" s="77">
        <f t="shared" si="18"/>
        <v>20</v>
      </c>
      <c r="H30" s="132">
        <v>1886.7650000000001</v>
      </c>
      <c r="I30" s="78">
        <f t="shared" si="13"/>
        <v>4.6296296296296298E-4</v>
      </c>
      <c r="J30" s="78">
        <f t="shared" si="0"/>
        <v>2.8000000000000001E-2</v>
      </c>
      <c r="K30" s="78">
        <f t="shared" si="1"/>
        <v>6.1544000000000008E-4</v>
      </c>
      <c r="L30" s="78">
        <f t="shared" si="2"/>
        <v>0.75224711257468302</v>
      </c>
      <c r="M30" s="78">
        <v>150</v>
      </c>
      <c r="N30" s="78">
        <f t="shared" si="3"/>
        <v>0.48903709367530063</v>
      </c>
      <c r="O30" s="78">
        <f t="shared" si="4"/>
        <v>2.8841779733789388E-2</v>
      </c>
      <c r="P30" s="104">
        <f t="shared" si="10"/>
        <v>1887.1869999999999</v>
      </c>
      <c r="Q30" s="79">
        <f t="shared" si="5"/>
        <v>1887.1869999999999</v>
      </c>
      <c r="R30" s="79">
        <f t="shared" si="6"/>
        <v>1887.1581582202662</v>
      </c>
      <c r="S30" s="80">
        <f t="shared" si="11"/>
        <v>-6.6500000000019096E-3</v>
      </c>
      <c r="T30" s="79">
        <f t="shared" si="7"/>
        <v>1885.7650000000001</v>
      </c>
      <c r="U30" s="79">
        <f>1</f>
        <v>1</v>
      </c>
      <c r="V30" s="79">
        <f t="shared" si="8"/>
        <v>1.3931582202660593</v>
      </c>
      <c r="W30" s="79">
        <f t="shared" si="9"/>
        <v>1.4219999999997981</v>
      </c>
      <c r="X30" s="76"/>
      <c r="Y30" s="76"/>
      <c r="Z30" s="81"/>
      <c r="AA30" s="81"/>
      <c r="AB30" s="133" t="s">
        <v>351</v>
      </c>
      <c r="AC30" s="82">
        <f t="shared" si="14"/>
        <v>32</v>
      </c>
      <c r="AD30" s="82">
        <f t="shared" si="15"/>
        <v>28</v>
      </c>
      <c r="AE30" s="82">
        <f t="shared" si="16"/>
        <v>2</v>
      </c>
      <c r="AF30" s="83" t="str">
        <f t="shared" si="12"/>
        <v>PN 10</v>
      </c>
    </row>
    <row r="31" spans="1:32">
      <c r="A31" s="129"/>
      <c r="B31" s="130" t="s">
        <v>380</v>
      </c>
      <c r="C31" s="131">
        <v>9876511.7899999991</v>
      </c>
      <c r="D31" s="131">
        <v>687730.98499999999</v>
      </c>
      <c r="E31" s="132">
        <v>1550.3510000000001</v>
      </c>
      <c r="F31" s="84">
        <v>500</v>
      </c>
      <c r="G31" s="77">
        <f t="shared" si="18"/>
        <v>20</v>
      </c>
      <c r="H31" s="132">
        <v>1886.653</v>
      </c>
      <c r="I31" s="78">
        <f t="shared" si="13"/>
        <v>4.6296296296296298E-4</v>
      </c>
      <c r="J31" s="78">
        <f t="shared" si="0"/>
        <v>2.8000000000000001E-2</v>
      </c>
      <c r="K31" s="78">
        <f t="shared" si="1"/>
        <v>6.1544000000000008E-4</v>
      </c>
      <c r="L31" s="78">
        <f t="shared" si="2"/>
        <v>0.75224711257468302</v>
      </c>
      <c r="M31" s="78">
        <v>150</v>
      </c>
      <c r="N31" s="78">
        <f t="shared" si="3"/>
        <v>0.48903709367530063</v>
      </c>
      <c r="O31" s="78">
        <f t="shared" si="4"/>
        <v>2.8841779733789388E-2</v>
      </c>
      <c r="P31" s="104">
        <f t="shared" si="10"/>
        <v>1887.1869999999999</v>
      </c>
      <c r="Q31" s="79">
        <f t="shared" si="5"/>
        <v>1887.1869999999999</v>
      </c>
      <c r="R31" s="79">
        <f t="shared" si="6"/>
        <v>1887.1581582202662</v>
      </c>
      <c r="S31" s="80">
        <f t="shared" si="11"/>
        <v>-7.9449999999997092E-2</v>
      </c>
      <c r="T31" s="79">
        <f t="shared" si="7"/>
        <v>1885.653</v>
      </c>
      <c r="U31" s="79">
        <f>1</f>
        <v>1</v>
      </c>
      <c r="V31" s="79">
        <f t="shared" si="8"/>
        <v>1.5051582202661393</v>
      </c>
      <c r="W31" s="79">
        <f t="shared" si="9"/>
        <v>1.5339999999998781</v>
      </c>
      <c r="X31" s="76"/>
      <c r="Y31" s="76"/>
      <c r="Z31" s="81"/>
      <c r="AA31" s="81"/>
      <c r="AB31" s="133" t="s">
        <v>351</v>
      </c>
      <c r="AC31" s="82">
        <f t="shared" si="14"/>
        <v>32</v>
      </c>
      <c r="AD31" s="82">
        <f t="shared" si="15"/>
        <v>28</v>
      </c>
      <c r="AE31" s="82">
        <f t="shared" si="16"/>
        <v>2</v>
      </c>
      <c r="AF31" s="83" t="str">
        <f t="shared" si="12"/>
        <v>PN 10</v>
      </c>
    </row>
    <row r="32" spans="1:32">
      <c r="A32" s="129"/>
      <c r="B32" s="130" t="s">
        <v>381</v>
      </c>
      <c r="C32" s="131">
        <v>9876507.1909999996</v>
      </c>
      <c r="D32" s="131">
        <v>687712.18700000003</v>
      </c>
      <c r="E32" s="132">
        <v>1548.9110000000001</v>
      </c>
      <c r="F32" s="84">
        <v>520</v>
      </c>
      <c r="G32" s="77">
        <f t="shared" si="18"/>
        <v>20</v>
      </c>
      <c r="H32" s="132">
        <v>1886.519</v>
      </c>
      <c r="I32" s="78">
        <f t="shared" si="13"/>
        <v>4.6296296296296298E-4</v>
      </c>
      <c r="J32" s="78">
        <f t="shared" si="0"/>
        <v>2.8000000000000001E-2</v>
      </c>
      <c r="K32" s="78">
        <f t="shared" si="1"/>
        <v>6.1544000000000008E-4</v>
      </c>
      <c r="L32" s="78">
        <f t="shared" si="2"/>
        <v>0.75224711257468302</v>
      </c>
      <c r="M32" s="78">
        <v>150</v>
      </c>
      <c r="N32" s="78">
        <f t="shared" si="3"/>
        <v>0.48903709367530063</v>
      </c>
      <c r="O32" s="78">
        <f t="shared" si="4"/>
        <v>2.8841779733789388E-2</v>
      </c>
      <c r="P32" s="104">
        <f t="shared" si="10"/>
        <v>1887.1869999999999</v>
      </c>
      <c r="Q32" s="79">
        <f t="shared" si="5"/>
        <v>1887.1869999999999</v>
      </c>
      <c r="R32" s="79">
        <f t="shared" si="6"/>
        <v>1887.1581582202662</v>
      </c>
      <c r="S32" s="80">
        <f t="shared" si="11"/>
        <v>-7.2000000000002728E-2</v>
      </c>
      <c r="T32" s="79">
        <f t="shared" si="7"/>
        <v>1885.519</v>
      </c>
      <c r="U32" s="79">
        <f>1</f>
        <v>1</v>
      </c>
      <c r="V32" s="79">
        <f t="shared" si="8"/>
        <v>1.6391582202661539</v>
      </c>
      <c r="W32" s="79">
        <f t="shared" si="9"/>
        <v>1.6679999999998927</v>
      </c>
      <c r="X32" s="76"/>
      <c r="Y32" s="76"/>
      <c r="Z32" s="81"/>
      <c r="AA32" s="81"/>
      <c r="AB32" s="133" t="s">
        <v>351</v>
      </c>
      <c r="AC32" s="82">
        <f t="shared" si="14"/>
        <v>32</v>
      </c>
      <c r="AD32" s="82">
        <f t="shared" si="15"/>
        <v>28</v>
      </c>
      <c r="AE32" s="82">
        <f t="shared" si="16"/>
        <v>2</v>
      </c>
      <c r="AF32" s="83" t="str">
        <f t="shared" si="12"/>
        <v>PN 10</v>
      </c>
    </row>
    <row r="33" spans="1:34">
      <c r="A33" s="129"/>
      <c r="B33" s="130" t="s">
        <v>382</v>
      </c>
      <c r="C33" s="131">
        <v>9876503.4790000003</v>
      </c>
      <c r="D33" s="131">
        <v>687693.49399999995</v>
      </c>
      <c r="E33" s="132">
        <v>1547.528</v>
      </c>
      <c r="F33" s="84">
        <v>540</v>
      </c>
      <c r="G33" s="77">
        <f t="shared" si="18"/>
        <v>20</v>
      </c>
      <c r="H33" s="132">
        <v>1886.373</v>
      </c>
      <c r="I33" s="78">
        <f>I32-X32</f>
        <v>4.6296296296296298E-4</v>
      </c>
      <c r="J33" s="78">
        <f t="shared" si="0"/>
        <v>2.8000000000000001E-2</v>
      </c>
      <c r="K33" s="78">
        <f t="shared" si="1"/>
        <v>6.1544000000000008E-4</v>
      </c>
      <c r="L33" s="78">
        <f>I33/K33</f>
        <v>0.75224711257468302</v>
      </c>
      <c r="M33" s="78">
        <v>150</v>
      </c>
      <c r="N33" s="78">
        <f t="shared" si="3"/>
        <v>0.48903709367530063</v>
      </c>
      <c r="O33" s="78">
        <f t="shared" si="4"/>
        <v>2.8841779733789388E-2</v>
      </c>
      <c r="P33" s="104">
        <f t="shared" si="10"/>
        <v>1887.1869999999999</v>
      </c>
      <c r="Q33" s="79">
        <f t="shared" si="5"/>
        <v>1887.1869999999999</v>
      </c>
      <c r="R33" s="79">
        <f t="shared" si="6"/>
        <v>1887.1581582202662</v>
      </c>
      <c r="S33" s="80">
        <f t="shared" si="11"/>
        <v>-6.9150000000001904E-2</v>
      </c>
      <c r="T33" s="79">
        <f t="shared" si="7"/>
        <v>1885.373</v>
      </c>
      <c r="U33" s="79">
        <f>1</f>
        <v>1</v>
      </c>
      <c r="V33" s="79">
        <f t="shared" si="8"/>
        <v>1.785158220266112</v>
      </c>
      <c r="W33" s="79">
        <f t="shared" si="9"/>
        <v>1.8139999999998508</v>
      </c>
      <c r="X33" s="76"/>
      <c r="Y33" s="76"/>
      <c r="Z33" s="81"/>
      <c r="AA33" s="81"/>
      <c r="AB33" s="133" t="s">
        <v>351</v>
      </c>
      <c r="AC33" s="82">
        <f t="shared" si="14"/>
        <v>32</v>
      </c>
      <c r="AD33" s="82">
        <f t="shared" si="15"/>
        <v>28</v>
      </c>
      <c r="AE33" s="82">
        <f t="shared" si="16"/>
        <v>2</v>
      </c>
      <c r="AF33" s="83" t="str">
        <f t="shared" si="12"/>
        <v>PN 10</v>
      </c>
    </row>
    <row r="34" spans="1:34" s="121" customFormat="1">
      <c r="A34" s="129"/>
      <c r="B34" s="130" t="s">
        <v>383</v>
      </c>
      <c r="C34" s="131">
        <v>9876498.7229999993</v>
      </c>
      <c r="D34" s="131">
        <v>687674.62300000002</v>
      </c>
      <c r="E34" s="132">
        <v>1546.049</v>
      </c>
      <c r="F34" s="84">
        <v>560</v>
      </c>
      <c r="G34" s="118">
        <f>F34-F33</f>
        <v>20</v>
      </c>
      <c r="H34" s="132">
        <v>1886.2370000000001</v>
      </c>
      <c r="I34" s="111">
        <f>I33-X33</f>
        <v>4.6296296296296298E-4</v>
      </c>
      <c r="J34" s="111">
        <f t="shared" si="0"/>
        <v>2.8000000000000001E-2</v>
      </c>
      <c r="K34" s="111">
        <f t="shared" si="1"/>
        <v>6.1544000000000008E-4</v>
      </c>
      <c r="L34" s="111">
        <f>I34/K34</f>
        <v>0.75224711257468302</v>
      </c>
      <c r="M34" s="111">
        <v>150</v>
      </c>
      <c r="N34" s="111">
        <f t="shared" si="3"/>
        <v>0.48903709367530063</v>
      </c>
      <c r="O34" s="111">
        <f t="shared" si="4"/>
        <v>2.8841779733789388E-2</v>
      </c>
      <c r="P34" s="128">
        <f t="shared" si="10"/>
        <v>1887.1869999999999</v>
      </c>
      <c r="Q34" s="112">
        <f t="shared" si="5"/>
        <v>1887.1869999999999</v>
      </c>
      <c r="R34" s="112">
        <f t="shared" si="6"/>
        <v>1887.1581582202662</v>
      </c>
      <c r="S34" s="113">
        <f t="shared" si="11"/>
        <v>-7.3950000000002097E-2</v>
      </c>
      <c r="T34" s="112">
        <f t="shared" si="7"/>
        <v>1885.2370000000001</v>
      </c>
      <c r="U34" s="112">
        <f>1</f>
        <v>1</v>
      </c>
      <c r="V34" s="112">
        <f t="shared" si="8"/>
        <v>1.9211582202660793</v>
      </c>
      <c r="W34" s="112">
        <f t="shared" si="9"/>
        <v>1.9499999999998181</v>
      </c>
      <c r="X34" s="114">
        <v>0</v>
      </c>
      <c r="Y34" s="114"/>
      <c r="Z34" s="115"/>
      <c r="AA34" s="115"/>
      <c r="AB34" s="133" t="s">
        <v>351</v>
      </c>
      <c r="AC34" s="82">
        <f t="shared" si="14"/>
        <v>32</v>
      </c>
      <c r="AD34" s="116">
        <f t="shared" si="15"/>
        <v>28</v>
      </c>
      <c r="AE34" s="116">
        <f t="shared" si="16"/>
        <v>2</v>
      </c>
      <c r="AF34" s="119" t="str">
        <f t="shared" si="12"/>
        <v>PN 10</v>
      </c>
      <c r="AG34" s="120"/>
    </row>
    <row r="35" spans="1:34" s="121" customFormat="1">
      <c r="A35" s="129"/>
      <c r="B35" s="130" t="s">
        <v>384</v>
      </c>
      <c r="C35" s="131">
        <v>9876498.4550000001</v>
      </c>
      <c r="D35" s="131">
        <v>687669.94900000002</v>
      </c>
      <c r="E35" s="132">
        <v>1545.8320000000001</v>
      </c>
      <c r="F35" s="84">
        <v>580</v>
      </c>
      <c r="G35" s="118">
        <f t="shared" si="18"/>
        <v>20</v>
      </c>
      <c r="H35" s="132">
        <v>1886.1030000000001</v>
      </c>
      <c r="I35" s="111">
        <f t="shared" si="13"/>
        <v>4.6296296296296298E-4</v>
      </c>
      <c r="J35" s="111">
        <f>AD35/1000</f>
        <v>2.8000000000000001E-2</v>
      </c>
      <c r="K35" s="111">
        <f>3.14*POWER(J35,2)/4</f>
        <v>6.1544000000000008E-4</v>
      </c>
      <c r="L35" s="78">
        <f>I35/K35</f>
        <v>0.75224711257468302</v>
      </c>
      <c r="M35" s="111">
        <v>150</v>
      </c>
      <c r="N35" s="111">
        <f>6.843*G35*POWER(L35,1.852)/(POWER(J35,1.167)*POWER(M35,1.852))</f>
        <v>0.48903709367530063</v>
      </c>
      <c r="O35" s="111">
        <f>POWER(L35,2)/(2*9.81)</f>
        <v>2.8841779733789388E-2</v>
      </c>
      <c r="P35" s="128">
        <f t="shared" si="10"/>
        <v>1887.1869999999999</v>
      </c>
      <c r="Q35" s="112">
        <f>P35</f>
        <v>1887.1869999999999</v>
      </c>
      <c r="R35" s="112">
        <f>Q35-O35</f>
        <v>1887.1581582202662</v>
      </c>
      <c r="S35" s="113">
        <f t="shared" si="11"/>
        <v>-1.0849999999993542E-2</v>
      </c>
      <c r="T35" s="112">
        <f>H35-U35</f>
        <v>1885.1030000000001</v>
      </c>
      <c r="U35" s="112">
        <f>1</f>
        <v>1</v>
      </c>
      <c r="V35" s="112">
        <f t="shared" si="8"/>
        <v>2.0551582202660938</v>
      </c>
      <c r="W35" s="112">
        <f t="shared" ref="W35:W66" si="19">$P$35-T35</f>
        <v>2.0839999999998327</v>
      </c>
      <c r="X35" s="114"/>
      <c r="Y35" s="114"/>
      <c r="Z35" s="115"/>
      <c r="AA35" s="115"/>
      <c r="AB35" s="133" t="s">
        <v>372</v>
      </c>
      <c r="AC35" s="82">
        <f t="shared" si="14"/>
        <v>32</v>
      </c>
      <c r="AD35" s="116">
        <f>AC35-AE35*2</f>
        <v>28</v>
      </c>
      <c r="AE35" s="116">
        <f t="shared" si="16"/>
        <v>2</v>
      </c>
      <c r="AF35" s="119" t="str">
        <f t="shared" si="12"/>
        <v>PN 10</v>
      </c>
      <c r="AG35" s="120"/>
    </row>
    <row r="36" spans="1:34">
      <c r="A36" s="129"/>
      <c r="B36" s="130" t="s">
        <v>386</v>
      </c>
      <c r="C36" s="131">
        <v>9876496.4069999997</v>
      </c>
      <c r="D36" s="131">
        <v>687655.50100000005</v>
      </c>
      <c r="E36" s="132">
        <v>1544.9559999999999</v>
      </c>
      <c r="F36" s="84">
        <v>600</v>
      </c>
      <c r="G36" s="77">
        <f t="shared" si="18"/>
        <v>20</v>
      </c>
      <c r="H36" s="132">
        <v>1885.9649999999999</v>
      </c>
      <c r="I36" s="78">
        <f t="shared" si="13"/>
        <v>4.6296296296296298E-4</v>
      </c>
      <c r="J36" s="78">
        <f t="shared" ref="J36:J84" si="20">AD36/1000</f>
        <v>2.8000000000000001E-2</v>
      </c>
      <c r="K36" s="78">
        <f t="shared" ref="K36:K84" si="21">3.14*POWER(J36,2)/4</f>
        <v>6.1544000000000008E-4</v>
      </c>
      <c r="L36" s="78">
        <f t="shared" si="2"/>
        <v>0.75224711257468302</v>
      </c>
      <c r="M36" s="78">
        <v>150</v>
      </c>
      <c r="N36" s="78">
        <f t="shared" ref="N36:N65" si="22">6.843*G36*POWER(L36,1.852)/(POWER(J36,1.167)*POWER(M36,1.852))</f>
        <v>0.48903709367530063</v>
      </c>
      <c r="O36" s="78">
        <f>POWER(L36,2)/(2*9.81)</f>
        <v>2.8841779733789388E-2</v>
      </c>
      <c r="P36" s="104">
        <f t="shared" si="10"/>
        <v>1887.1869999999999</v>
      </c>
      <c r="Q36" s="79">
        <f t="shared" ref="Q36:Q84" si="23">P36</f>
        <v>1887.1869999999999</v>
      </c>
      <c r="R36" s="79">
        <f t="shared" ref="R36:R84" si="24">Q36-O36</f>
        <v>1887.1581582202662</v>
      </c>
      <c r="S36" s="80">
        <f t="shared" si="11"/>
        <v>-4.3800000000010185E-2</v>
      </c>
      <c r="T36" s="79">
        <f t="shared" ref="T36:T63" si="25">H36-U36</f>
        <v>1884.9649999999999</v>
      </c>
      <c r="U36" s="79">
        <f>1</f>
        <v>1</v>
      </c>
      <c r="V36" s="79">
        <f t="shared" si="8"/>
        <v>2.1931582202662412</v>
      </c>
      <c r="W36" s="79">
        <f t="shared" si="19"/>
        <v>2.22199999999998</v>
      </c>
      <c r="X36" s="76"/>
      <c r="Y36" s="76"/>
      <c r="Z36" s="81"/>
      <c r="AA36" s="81"/>
      <c r="AB36" s="133" t="s">
        <v>351</v>
      </c>
      <c r="AC36" s="82">
        <f t="shared" si="14"/>
        <v>32</v>
      </c>
      <c r="AD36" s="82">
        <f t="shared" ref="AD36:AD84" si="26">AC36-AE36*2</f>
        <v>28</v>
      </c>
      <c r="AE36" s="82">
        <f t="shared" si="16"/>
        <v>2</v>
      </c>
      <c r="AF36" s="83" t="str">
        <f t="shared" si="12"/>
        <v>PN 10</v>
      </c>
      <c r="AH36" s="52">
        <f>450*0.05</f>
        <v>22.5</v>
      </c>
    </row>
    <row r="37" spans="1:34">
      <c r="A37" s="129"/>
      <c r="B37" s="130" t="s">
        <v>388</v>
      </c>
      <c r="C37" s="131">
        <v>9876496.1199999992</v>
      </c>
      <c r="D37" s="131">
        <v>687637.68700000003</v>
      </c>
      <c r="E37" s="132">
        <v>1543.8869999999999</v>
      </c>
      <c r="F37" s="84">
        <v>620</v>
      </c>
      <c r="G37" s="77">
        <f t="shared" si="18"/>
        <v>20</v>
      </c>
      <c r="H37" s="132">
        <v>1885.825</v>
      </c>
      <c r="I37" s="78">
        <f t="shared" si="13"/>
        <v>4.6296296296296298E-4</v>
      </c>
      <c r="J37" s="78">
        <f t="shared" si="20"/>
        <v>2.8000000000000001E-2</v>
      </c>
      <c r="K37" s="78">
        <f t="shared" si="21"/>
        <v>6.1544000000000008E-4</v>
      </c>
      <c r="L37" s="111">
        <f>I37/K37</f>
        <v>0.75224711257468302</v>
      </c>
      <c r="M37" s="78">
        <v>150</v>
      </c>
      <c r="N37" s="78">
        <f t="shared" si="22"/>
        <v>0.48903709367530063</v>
      </c>
      <c r="O37" s="78">
        <f t="shared" ref="O37:O61" si="27">POWER(L37,2)/(2*9.81)</f>
        <v>2.8841779733789388E-2</v>
      </c>
      <c r="P37" s="104">
        <f t="shared" si="10"/>
        <v>1887.1869999999999</v>
      </c>
      <c r="Q37" s="79">
        <f t="shared" si="23"/>
        <v>1887.1869999999999</v>
      </c>
      <c r="R37" s="79">
        <f t="shared" si="24"/>
        <v>1887.1581582202662</v>
      </c>
      <c r="S37" s="80">
        <f t="shared" si="11"/>
        <v>-5.3449999999997999E-2</v>
      </c>
      <c r="T37" s="79">
        <f t="shared" si="25"/>
        <v>1884.825</v>
      </c>
      <c r="U37" s="79">
        <f>1</f>
        <v>1</v>
      </c>
      <c r="V37" s="79">
        <f t="shared" si="8"/>
        <v>2.3331582202661139</v>
      </c>
      <c r="W37" s="78">
        <f t="shared" si="19"/>
        <v>2.3619999999998527</v>
      </c>
      <c r="X37" s="76"/>
      <c r="Y37" s="76"/>
      <c r="Z37" s="81"/>
      <c r="AA37" s="81"/>
      <c r="AB37" s="133" t="s">
        <v>351</v>
      </c>
      <c r="AC37" s="82">
        <f t="shared" si="14"/>
        <v>32</v>
      </c>
      <c r="AD37" s="82">
        <f t="shared" si="26"/>
        <v>28</v>
      </c>
      <c r="AE37" s="82">
        <f t="shared" si="16"/>
        <v>2</v>
      </c>
      <c r="AF37" s="83" t="str">
        <f t="shared" si="12"/>
        <v>PN 10</v>
      </c>
    </row>
    <row r="38" spans="1:34">
      <c r="A38" s="129"/>
      <c r="B38" s="134" t="s">
        <v>389</v>
      </c>
      <c r="C38" s="131">
        <v>9876492.7520000003</v>
      </c>
      <c r="D38" s="131">
        <v>687605.36399999994</v>
      </c>
      <c r="E38" s="132">
        <v>1541.9069999999999</v>
      </c>
      <c r="F38" s="84">
        <v>640</v>
      </c>
      <c r="G38" s="77">
        <f t="shared" si="18"/>
        <v>20</v>
      </c>
      <c r="H38" s="132">
        <v>1885.692</v>
      </c>
      <c r="I38" s="78">
        <f t="shared" si="13"/>
        <v>4.6296296296296298E-4</v>
      </c>
      <c r="J38" s="78">
        <f t="shared" si="20"/>
        <v>2.8000000000000001E-2</v>
      </c>
      <c r="K38" s="78">
        <f t="shared" si="21"/>
        <v>6.1544000000000008E-4</v>
      </c>
      <c r="L38" s="78">
        <f t="shared" si="2"/>
        <v>0.75224711257468302</v>
      </c>
      <c r="M38" s="78">
        <v>150</v>
      </c>
      <c r="N38" s="78">
        <f t="shared" si="22"/>
        <v>0.48903709367530063</v>
      </c>
      <c r="O38" s="78">
        <f t="shared" si="27"/>
        <v>2.8841779733789388E-2</v>
      </c>
      <c r="P38" s="104">
        <f t="shared" si="10"/>
        <v>1887.1869999999999</v>
      </c>
      <c r="Q38" s="79">
        <f t="shared" si="23"/>
        <v>1887.1869999999999</v>
      </c>
      <c r="R38" s="79">
        <f t="shared" si="24"/>
        <v>1887.1581582202662</v>
      </c>
      <c r="S38" s="80">
        <f t="shared" si="11"/>
        <v>-9.9000000000000907E-2</v>
      </c>
      <c r="T38" s="79">
        <f t="shared" si="25"/>
        <v>1884.692</v>
      </c>
      <c r="U38" s="79">
        <f>1</f>
        <v>1</v>
      </c>
      <c r="V38" s="79">
        <f t="shared" si="8"/>
        <v>2.4661582202661521</v>
      </c>
      <c r="W38" s="78">
        <f t="shared" si="19"/>
        <v>2.4949999999998909</v>
      </c>
      <c r="X38" s="76"/>
      <c r="Y38" s="76"/>
      <c r="Z38" s="81"/>
      <c r="AA38" s="81"/>
      <c r="AB38" s="133" t="s">
        <v>351</v>
      </c>
      <c r="AC38" s="82">
        <f t="shared" si="14"/>
        <v>32</v>
      </c>
      <c r="AD38" s="82">
        <f t="shared" si="26"/>
        <v>28</v>
      </c>
      <c r="AE38" s="82">
        <f t="shared" si="16"/>
        <v>2</v>
      </c>
      <c r="AF38" s="83" t="str">
        <f t="shared" si="12"/>
        <v>PN 10</v>
      </c>
    </row>
    <row r="39" spans="1:34">
      <c r="A39" s="129"/>
      <c r="B39" s="130" t="s">
        <v>390</v>
      </c>
      <c r="C39" s="131">
        <v>9876495.1530000009</v>
      </c>
      <c r="D39" s="131">
        <v>687622.63500000001</v>
      </c>
      <c r="E39" s="132">
        <v>1543.0619999999999</v>
      </c>
      <c r="F39" s="84">
        <v>660</v>
      </c>
      <c r="G39" s="77">
        <f t="shared" si="18"/>
        <v>20</v>
      </c>
      <c r="H39" s="132">
        <v>1885.5650000000001</v>
      </c>
      <c r="I39" s="78">
        <f t="shared" si="13"/>
        <v>4.6296296296296298E-4</v>
      </c>
      <c r="J39" s="78">
        <f t="shared" si="20"/>
        <v>2.8000000000000001E-2</v>
      </c>
      <c r="K39" s="78">
        <f t="shared" si="21"/>
        <v>6.1544000000000008E-4</v>
      </c>
      <c r="L39" s="78">
        <f t="shared" si="2"/>
        <v>0.75224711257468302</v>
      </c>
      <c r="M39" s="78">
        <v>150</v>
      </c>
      <c r="N39" s="78">
        <f t="shared" si="22"/>
        <v>0.48903709367530063</v>
      </c>
      <c r="O39" s="78">
        <f t="shared" si="27"/>
        <v>2.8841779733789388E-2</v>
      </c>
      <c r="P39" s="104">
        <f t="shared" si="10"/>
        <v>1887.1869999999999</v>
      </c>
      <c r="Q39" s="79">
        <f t="shared" si="23"/>
        <v>1887.1869999999999</v>
      </c>
      <c r="R39" s="79">
        <f t="shared" si="24"/>
        <v>1887.1581582202662</v>
      </c>
      <c r="S39" s="80">
        <f t="shared" si="11"/>
        <v>5.7749999999998636E-2</v>
      </c>
      <c r="T39" s="79">
        <f t="shared" si="25"/>
        <v>1884.5650000000001</v>
      </c>
      <c r="U39" s="79">
        <f>1</f>
        <v>1</v>
      </c>
      <c r="V39" s="79">
        <f t="shared" si="8"/>
        <v>2.5931582202661048</v>
      </c>
      <c r="W39" s="78">
        <f t="shared" si="19"/>
        <v>2.6219999999998436</v>
      </c>
      <c r="X39" s="76"/>
      <c r="Y39" s="76"/>
      <c r="Z39" s="81"/>
      <c r="AA39" s="81"/>
      <c r="AB39" s="133" t="s">
        <v>351</v>
      </c>
      <c r="AC39" s="82">
        <f t="shared" si="14"/>
        <v>32</v>
      </c>
      <c r="AD39" s="82">
        <f t="shared" si="26"/>
        <v>28</v>
      </c>
      <c r="AE39" s="82">
        <f t="shared" si="16"/>
        <v>2</v>
      </c>
      <c r="AF39" s="83" t="str">
        <f t="shared" si="12"/>
        <v>PN 10</v>
      </c>
    </row>
    <row r="40" spans="1:34">
      <c r="A40" s="129"/>
      <c r="B40" s="134" t="s">
        <v>391</v>
      </c>
      <c r="C40" s="131">
        <v>9876499.1300000008</v>
      </c>
      <c r="D40" s="131">
        <v>687601.87600000005</v>
      </c>
      <c r="E40" s="132">
        <v>1541.4590000000001</v>
      </c>
      <c r="F40" s="84">
        <v>680</v>
      </c>
      <c r="G40" s="77">
        <f t="shared" si="18"/>
        <v>20</v>
      </c>
      <c r="H40" s="132">
        <v>1885.431</v>
      </c>
      <c r="I40" s="78">
        <f t="shared" si="13"/>
        <v>4.6296296296296298E-4</v>
      </c>
      <c r="J40" s="78">
        <f t="shared" si="20"/>
        <v>2.8000000000000001E-2</v>
      </c>
      <c r="K40" s="78">
        <f t="shared" si="21"/>
        <v>6.1544000000000008E-4</v>
      </c>
      <c r="L40" s="111">
        <f t="shared" si="2"/>
        <v>0.75224711257468302</v>
      </c>
      <c r="M40" s="78">
        <v>150</v>
      </c>
      <c r="N40" s="78">
        <f t="shared" si="22"/>
        <v>0.48903709367530063</v>
      </c>
      <c r="O40" s="78">
        <f t="shared" si="27"/>
        <v>2.8841779733789388E-2</v>
      </c>
      <c r="P40" s="104">
        <f t="shared" si="10"/>
        <v>1887.1869999999999</v>
      </c>
      <c r="Q40" s="79">
        <f t="shared" si="23"/>
        <v>1887.1869999999999</v>
      </c>
      <c r="R40" s="79">
        <f t="shared" si="24"/>
        <v>1887.1581582202662</v>
      </c>
      <c r="S40" s="80">
        <f t="shared" si="11"/>
        <v>-8.0149999999991908E-2</v>
      </c>
      <c r="T40" s="79">
        <f t="shared" si="25"/>
        <v>1884.431</v>
      </c>
      <c r="U40" s="79">
        <f>1</f>
        <v>1</v>
      </c>
      <c r="V40" s="79">
        <f t="shared" si="8"/>
        <v>2.7271582202661193</v>
      </c>
      <c r="W40" s="78">
        <f t="shared" si="19"/>
        <v>2.7559999999998581</v>
      </c>
      <c r="X40" s="76"/>
      <c r="Y40" s="76"/>
      <c r="Z40" s="81"/>
      <c r="AA40" s="81"/>
      <c r="AB40" s="133" t="s">
        <v>411</v>
      </c>
      <c r="AC40" s="82">
        <f t="shared" si="14"/>
        <v>32</v>
      </c>
      <c r="AD40" s="82">
        <f t="shared" si="26"/>
        <v>28</v>
      </c>
      <c r="AE40" s="82">
        <f t="shared" si="16"/>
        <v>2</v>
      </c>
      <c r="AF40" s="83" t="str">
        <f t="shared" si="12"/>
        <v>PN 10</v>
      </c>
    </row>
    <row r="41" spans="1:34">
      <c r="A41" s="129"/>
      <c r="B41" s="130" t="s">
        <v>392</v>
      </c>
      <c r="C41" s="131">
        <v>9876531.5240000002</v>
      </c>
      <c r="D41" s="131">
        <v>687600.93299999996</v>
      </c>
      <c r="E41" s="132">
        <v>1541.6969999999999</v>
      </c>
      <c r="F41" s="84">
        <v>700</v>
      </c>
      <c r="G41" s="77">
        <f t="shared" si="18"/>
        <v>20</v>
      </c>
      <c r="H41" s="132">
        <v>1885.2850000000001</v>
      </c>
      <c r="I41" s="78">
        <f t="shared" si="13"/>
        <v>4.6296296296296298E-4</v>
      </c>
      <c r="J41" s="78">
        <f t="shared" si="20"/>
        <v>2.8000000000000001E-2</v>
      </c>
      <c r="K41" s="78">
        <f t="shared" si="21"/>
        <v>6.1544000000000008E-4</v>
      </c>
      <c r="L41" s="78">
        <f t="shared" ref="L41:L84" si="28">I41/K41</f>
        <v>0.75224711257468302</v>
      </c>
      <c r="M41" s="78">
        <v>150</v>
      </c>
      <c r="N41" s="78">
        <f t="shared" si="22"/>
        <v>0.48903709367530063</v>
      </c>
      <c r="O41" s="78">
        <f t="shared" si="27"/>
        <v>2.8841779733789388E-2</v>
      </c>
      <c r="P41" s="104">
        <f t="shared" si="10"/>
        <v>1887.1869999999999</v>
      </c>
      <c r="Q41" s="79">
        <f t="shared" si="23"/>
        <v>1887.1869999999999</v>
      </c>
      <c r="R41" s="79">
        <f t="shared" si="24"/>
        <v>1887.1581582202662</v>
      </c>
      <c r="S41" s="80">
        <f t="shared" si="11"/>
        <v>1.189999999999145E-2</v>
      </c>
      <c r="T41" s="79">
        <f t="shared" si="25"/>
        <v>1884.2850000000001</v>
      </c>
      <c r="U41" s="79">
        <f>1</f>
        <v>1</v>
      </c>
      <c r="V41" s="79">
        <f t="shared" si="8"/>
        <v>2.8731582202660775</v>
      </c>
      <c r="W41" s="78">
        <f t="shared" si="19"/>
        <v>2.9019999999998163</v>
      </c>
      <c r="X41" s="76"/>
      <c r="Y41" s="76"/>
      <c r="Z41" s="81"/>
      <c r="AA41" s="81"/>
      <c r="AB41" s="133" t="s">
        <v>351</v>
      </c>
      <c r="AC41" s="82">
        <f t="shared" si="14"/>
        <v>32</v>
      </c>
      <c r="AD41" s="82">
        <f t="shared" si="26"/>
        <v>28</v>
      </c>
      <c r="AE41" s="82">
        <f t="shared" si="16"/>
        <v>2</v>
      </c>
      <c r="AF41" s="83" t="str">
        <f t="shared" si="12"/>
        <v>PN 10</v>
      </c>
    </row>
    <row r="42" spans="1:34">
      <c r="A42" s="129"/>
      <c r="B42" s="134" t="s">
        <v>393</v>
      </c>
      <c r="C42" s="131">
        <v>9876546.2300000004</v>
      </c>
      <c r="D42" s="131">
        <v>687599.80200000003</v>
      </c>
      <c r="E42" s="132">
        <v>1541.903</v>
      </c>
      <c r="F42" s="84">
        <v>720</v>
      </c>
      <c r="G42" s="77">
        <f t="shared" si="18"/>
        <v>20</v>
      </c>
      <c r="H42" s="132">
        <v>1885.1559999999999</v>
      </c>
      <c r="I42" s="78">
        <f t="shared" si="13"/>
        <v>4.6296296296296298E-4</v>
      </c>
      <c r="J42" s="78">
        <f t="shared" si="20"/>
        <v>2.8000000000000001E-2</v>
      </c>
      <c r="K42" s="78">
        <f t="shared" si="21"/>
        <v>6.1544000000000008E-4</v>
      </c>
      <c r="L42" s="78">
        <f t="shared" si="28"/>
        <v>0.75224711257468302</v>
      </c>
      <c r="M42" s="78">
        <v>150</v>
      </c>
      <c r="N42" s="78">
        <f t="shared" si="22"/>
        <v>0.48903709367530063</v>
      </c>
      <c r="O42" s="78">
        <f t="shared" si="27"/>
        <v>2.8841779733789388E-2</v>
      </c>
      <c r="P42" s="104">
        <f t="shared" si="10"/>
        <v>1887.1869999999999</v>
      </c>
      <c r="Q42" s="79">
        <f t="shared" si="23"/>
        <v>1887.1869999999999</v>
      </c>
      <c r="R42" s="79">
        <f t="shared" si="24"/>
        <v>1887.1581582202662</v>
      </c>
      <c r="S42" s="80">
        <f t="shared" si="11"/>
        <v>1.0300000000006549E-2</v>
      </c>
      <c r="T42" s="79">
        <f t="shared" si="25"/>
        <v>1884.1559999999999</v>
      </c>
      <c r="U42" s="79">
        <f>1</f>
        <v>1</v>
      </c>
      <c r="V42" s="79">
        <f t="shared" si="8"/>
        <v>3.0021582202662103</v>
      </c>
      <c r="W42" s="78">
        <f t="shared" si="19"/>
        <v>3.0309999999999491</v>
      </c>
      <c r="X42" s="76"/>
      <c r="Y42" s="76"/>
      <c r="Z42" s="81"/>
      <c r="AA42" s="81"/>
      <c r="AB42" s="133" t="s">
        <v>351</v>
      </c>
      <c r="AC42" s="82">
        <f t="shared" si="14"/>
        <v>32</v>
      </c>
      <c r="AD42" s="82">
        <f t="shared" si="26"/>
        <v>28</v>
      </c>
      <c r="AE42" s="82">
        <f t="shared" si="16"/>
        <v>2</v>
      </c>
      <c r="AF42" s="83" t="str">
        <f t="shared" si="12"/>
        <v>PN 10</v>
      </c>
    </row>
    <row r="43" spans="1:34">
      <c r="A43" s="129"/>
      <c r="B43" s="130" t="s">
        <v>394</v>
      </c>
      <c r="C43" s="131">
        <v>9876568.2430000007</v>
      </c>
      <c r="D43" s="131">
        <v>687599.30099999998</v>
      </c>
      <c r="E43" s="132">
        <v>1542.183</v>
      </c>
      <c r="F43" s="84">
        <v>740</v>
      </c>
      <c r="G43" s="77">
        <f t="shared" si="18"/>
        <v>20</v>
      </c>
      <c r="H43" s="132">
        <v>1885.049</v>
      </c>
      <c r="I43" s="78">
        <f t="shared" si="13"/>
        <v>4.6296296296296298E-4</v>
      </c>
      <c r="J43" s="78">
        <f t="shared" si="20"/>
        <v>2.8000000000000001E-2</v>
      </c>
      <c r="K43" s="78">
        <f t="shared" si="21"/>
        <v>6.1544000000000008E-4</v>
      </c>
      <c r="L43" s="78">
        <f t="shared" si="28"/>
        <v>0.75224711257468302</v>
      </c>
      <c r="M43" s="78">
        <v>150</v>
      </c>
      <c r="N43" s="78">
        <f t="shared" si="22"/>
        <v>0.48903709367530063</v>
      </c>
      <c r="O43" s="78">
        <f t="shared" si="27"/>
        <v>2.8841779733789388E-2</v>
      </c>
      <c r="P43" s="104">
        <f t="shared" si="10"/>
        <v>1887.1869999999999</v>
      </c>
      <c r="Q43" s="79">
        <f t="shared" si="23"/>
        <v>1887.1869999999999</v>
      </c>
      <c r="R43" s="79">
        <f t="shared" si="24"/>
        <v>1887.1581582202662</v>
      </c>
      <c r="S43" s="80">
        <f t="shared" si="11"/>
        <v>1.3999999999998635E-2</v>
      </c>
      <c r="T43" s="79">
        <f t="shared" si="25"/>
        <v>1884.049</v>
      </c>
      <c r="U43" s="79">
        <f>1</f>
        <v>1</v>
      </c>
      <c r="V43" s="79">
        <f t="shared" si="8"/>
        <v>3.1091582202661812</v>
      </c>
      <c r="W43" s="78">
        <f t="shared" si="19"/>
        <v>3.13799999999992</v>
      </c>
      <c r="X43" s="76"/>
      <c r="Y43" s="76"/>
      <c r="Z43" s="81"/>
      <c r="AA43" s="81"/>
      <c r="AB43" s="133" t="s">
        <v>351</v>
      </c>
      <c r="AC43" s="82">
        <f t="shared" si="14"/>
        <v>32</v>
      </c>
      <c r="AD43" s="82">
        <f t="shared" si="26"/>
        <v>28</v>
      </c>
      <c r="AE43" s="82">
        <f t="shared" si="16"/>
        <v>2</v>
      </c>
      <c r="AF43" s="83" t="str">
        <f t="shared" si="12"/>
        <v>PN 10</v>
      </c>
    </row>
    <row r="44" spans="1:34">
      <c r="A44" s="129"/>
      <c r="B44" s="134" t="s">
        <v>395</v>
      </c>
      <c r="C44" s="131">
        <v>9876587.1579999998</v>
      </c>
      <c r="D44" s="131">
        <v>687601.49399999995</v>
      </c>
      <c r="E44" s="132">
        <v>1542.3589999999999</v>
      </c>
      <c r="F44" s="84">
        <v>760</v>
      </c>
      <c r="G44" s="77">
        <f t="shared" si="18"/>
        <v>20</v>
      </c>
      <c r="H44" s="132">
        <v>1884.9490000000001</v>
      </c>
      <c r="I44" s="78">
        <f t="shared" si="13"/>
        <v>4.6296296296296298E-4</v>
      </c>
      <c r="J44" s="78">
        <f t="shared" si="20"/>
        <v>2.8000000000000001E-2</v>
      </c>
      <c r="K44" s="78">
        <f t="shared" si="21"/>
        <v>6.1544000000000008E-4</v>
      </c>
      <c r="L44" s="78">
        <f t="shared" si="28"/>
        <v>0.75224711257468302</v>
      </c>
      <c r="M44" s="78">
        <v>150</v>
      </c>
      <c r="N44" s="78">
        <f t="shared" si="22"/>
        <v>0.48903709367530063</v>
      </c>
      <c r="O44" s="78">
        <f t="shared" si="27"/>
        <v>2.8841779733789388E-2</v>
      </c>
      <c r="P44" s="104">
        <f t="shared" si="10"/>
        <v>1887.1869999999999</v>
      </c>
      <c r="Q44" s="79">
        <f t="shared" si="23"/>
        <v>1887.1869999999999</v>
      </c>
      <c r="R44" s="79">
        <f t="shared" si="24"/>
        <v>1887.1581582202662</v>
      </c>
      <c r="S44" s="80">
        <f t="shared" si="11"/>
        <v>8.7999999999965432E-3</v>
      </c>
      <c r="T44" s="79">
        <f t="shared" si="25"/>
        <v>1883.9490000000001</v>
      </c>
      <c r="U44" s="79">
        <f>1</f>
        <v>1</v>
      </c>
      <c r="V44" s="79">
        <f t="shared" si="8"/>
        <v>3.2091582202660902</v>
      </c>
      <c r="W44" s="78">
        <f t="shared" si="19"/>
        <v>3.237999999999829</v>
      </c>
      <c r="X44" s="76"/>
      <c r="Y44" s="76"/>
      <c r="Z44" s="81"/>
      <c r="AA44" s="81"/>
      <c r="AB44" s="133" t="s">
        <v>351</v>
      </c>
      <c r="AC44" s="82">
        <f t="shared" si="14"/>
        <v>32</v>
      </c>
      <c r="AD44" s="82">
        <f t="shared" si="26"/>
        <v>28</v>
      </c>
      <c r="AE44" s="82">
        <f t="shared" si="16"/>
        <v>2</v>
      </c>
      <c r="AF44" s="83" t="str">
        <f t="shared" si="12"/>
        <v>PN 10</v>
      </c>
    </row>
    <row r="45" spans="1:34">
      <c r="A45" s="129"/>
      <c r="B45" s="130" t="s">
        <v>396</v>
      </c>
      <c r="C45" s="131">
        <v>9876603.273</v>
      </c>
      <c r="D45" s="131">
        <v>687603.75199999998</v>
      </c>
      <c r="E45" s="132">
        <v>1542.6769999999999</v>
      </c>
      <c r="F45" s="84">
        <v>780</v>
      </c>
      <c r="G45" s="77">
        <f t="shared" si="18"/>
        <v>20</v>
      </c>
      <c r="H45" s="132">
        <v>1884.8530000000001</v>
      </c>
      <c r="I45" s="78">
        <f t="shared" si="13"/>
        <v>4.6296296296296298E-4</v>
      </c>
      <c r="J45" s="78">
        <f t="shared" si="20"/>
        <v>2.8000000000000001E-2</v>
      </c>
      <c r="K45" s="78">
        <f t="shared" si="21"/>
        <v>6.1544000000000008E-4</v>
      </c>
      <c r="L45" s="78">
        <f t="shared" si="28"/>
        <v>0.75224711257468302</v>
      </c>
      <c r="M45" s="78">
        <v>150</v>
      </c>
      <c r="N45" s="78">
        <f t="shared" si="22"/>
        <v>0.48903709367530063</v>
      </c>
      <c r="O45" s="78">
        <f t="shared" si="27"/>
        <v>2.8841779733789388E-2</v>
      </c>
      <c r="P45" s="104">
        <f t="shared" si="10"/>
        <v>1887.1869999999999</v>
      </c>
      <c r="Q45" s="79">
        <f t="shared" si="23"/>
        <v>1887.1869999999999</v>
      </c>
      <c r="R45" s="79">
        <f t="shared" si="24"/>
        <v>1887.1581582202662</v>
      </c>
      <c r="S45" s="80">
        <f t="shared" si="11"/>
        <v>1.5899999999999182E-2</v>
      </c>
      <c r="T45" s="79">
        <f t="shared" si="25"/>
        <v>1883.8530000000001</v>
      </c>
      <c r="U45" s="79">
        <f>1</f>
        <v>1</v>
      </c>
      <c r="V45" s="79">
        <f t="shared" si="8"/>
        <v>3.3051582202660938</v>
      </c>
      <c r="W45" s="78">
        <f t="shared" si="19"/>
        <v>3.3339999999998327</v>
      </c>
      <c r="X45" s="76"/>
      <c r="Y45" s="76"/>
      <c r="Z45" s="81"/>
      <c r="AA45" s="81"/>
      <c r="AB45" s="133" t="s">
        <v>351</v>
      </c>
      <c r="AC45" s="82">
        <f t="shared" si="14"/>
        <v>32</v>
      </c>
      <c r="AD45" s="82">
        <f t="shared" si="26"/>
        <v>28</v>
      </c>
      <c r="AE45" s="82">
        <f t="shared" si="16"/>
        <v>2</v>
      </c>
      <c r="AF45" s="83" t="str">
        <f t="shared" si="12"/>
        <v>PN 10</v>
      </c>
    </row>
    <row r="46" spans="1:34">
      <c r="A46" s="129"/>
      <c r="B46" s="134" t="s">
        <v>397</v>
      </c>
      <c r="C46" s="131">
        <v>9876618.5130000003</v>
      </c>
      <c r="D46" s="131">
        <v>687606.598</v>
      </c>
      <c r="E46" s="132">
        <v>1543.1</v>
      </c>
      <c r="F46" s="84">
        <v>800</v>
      </c>
      <c r="G46" s="77">
        <f t="shared" si="18"/>
        <v>20</v>
      </c>
      <c r="H46" s="132">
        <v>1884.7750000000001</v>
      </c>
      <c r="I46" s="78">
        <f t="shared" si="13"/>
        <v>4.6296296296296298E-4</v>
      </c>
      <c r="J46" s="111">
        <f t="shared" si="20"/>
        <v>2.8000000000000001E-2</v>
      </c>
      <c r="K46" s="111">
        <f t="shared" si="21"/>
        <v>6.1544000000000008E-4</v>
      </c>
      <c r="L46" s="111">
        <f t="shared" si="28"/>
        <v>0.75224711257468302</v>
      </c>
      <c r="M46" s="111">
        <v>150</v>
      </c>
      <c r="N46" s="111">
        <f t="shared" si="22"/>
        <v>0.48903709367530063</v>
      </c>
      <c r="O46" s="111">
        <f t="shared" si="27"/>
        <v>2.8841779733789388E-2</v>
      </c>
      <c r="P46" s="104">
        <f t="shared" si="10"/>
        <v>1887.1869999999999</v>
      </c>
      <c r="Q46" s="112">
        <f t="shared" si="23"/>
        <v>1887.1869999999999</v>
      </c>
      <c r="R46" s="112">
        <f t="shared" si="24"/>
        <v>1887.1581582202662</v>
      </c>
      <c r="S46" s="80">
        <f t="shared" si="11"/>
        <v>2.1150000000000092E-2</v>
      </c>
      <c r="T46" s="112">
        <f t="shared" si="25"/>
        <v>1883.7750000000001</v>
      </c>
      <c r="U46" s="112">
        <f>1</f>
        <v>1</v>
      </c>
      <c r="V46" s="79">
        <f t="shared" si="8"/>
        <v>3.3831582202660684</v>
      </c>
      <c r="W46" s="111">
        <f t="shared" si="19"/>
        <v>3.4119999999998072</v>
      </c>
      <c r="X46" s="114"/>
      <c r="Y46" s="114"/>
      <c r="Z46" s="115"/>
      <c r="AA46" s="115"/>
      <c r="AB46" s="133" t="s">
        <v>351</v>
      </c>
      <c r="AC46" s="82">
        <f t="shared" si="14"/>
        <v>32</v>
      </c>
      <c r="AD46" s="116">
        <f t="shared" si="26"/>
        <v>28</v>
      </c>
      <c r="AE46" s="82">
        <f t="shared" si="16"/>
        <v>2</v>
      </c>
      <c r="AF46" s="83" t="str">
        <f t="shared" si="12"/>
        <v>PN 10</v>
      </c>
    </row>
    <row r="47" spans="1:34">
      <c r="A47" s="129"/>
      <c r="B47" s="130" t="s">
        <v>398</v>
      </c>
      <c r="C47" s="131">
        <v>9876636.2620000001</v>
      </c>
      <c r="D47" s="131">
        <v>687610.902</v>
      </c>
      <c r="E47" s="132">
        <v>1543.6130000000001</v>
      </c>
      <c r="F47" s="84">
        <v>820</v>
      </c>
      <c r="G47" s="77">
        <f t="shared" si="18"/>
        <v>20</v>
      </c>
      <c r="H47" s="132">
        <v>1884.701</v>
      </c>
      <c r="I47" s="78">
        <f t="shared" si="13"/>
        <v>4.6296296296296298E-4</v>
      </c>
      <c r="J47" s="111">
        <f t="shared" si="20"/>
        <v>2.8000000000000001E-2</v>
      </c>
      <c r="K47" s="111">
        <f t="shared" si="21"/>
        <v>6.1544000000000008E-4</v>
      </c>
      <c r="L47" s="111">
        <f t="shared" si="28"/>
        <v>0.75224711257468302</v>
      </c>
      <c r="M47" s="111">
        <v>150</v>
      </c>
      <c r="N47" s="111">
        <f t="shared" si="22"/>
        <v>0.48903709367530063</v>
      </c>
      <c r="O47" s="111">
        <f t="shared" si="27"/>
        <v>2.8841779733789388E-2</v>
      </c>
      <c r="P47" s="104">
        <f t="shared" si="10"/>
        <v>1887.1869999999999</v>
      </c>
      <c r="Q47" s="112">
        <f t="shared" si="23"/>
        <v>1887.1869999999999</v>
      </c>
      <c r="R47" s="112">
        <f t="shared" si="24"/>
        <v>1887.1581582202662</v>
      </c>
      <c r="S47" s="80">
        <f t="shared" si="11"/>
        <v>2.5650000000007368E-2</v>
      </c>
      <c r="T47" s="112">
        <f t="shared" si="25"/>
        <v>1883.701</v>
      </c>
      <c r="U47" s="112">
        <f>1</f>
        <v>1</v>
      </c>
      <c r="V47" s="79">
        <f t="shared" si="8"/>
        <v>3.4571582202661375</v>
      </c>
      <c r="W47" s="111">
        <f t="shared" si="19"/>
        <v>3.4859999999998763</v>
      </c>
      <c r="X47" s="114"/>
      <c r="Y47" s="114"/>
      <c r="Z47" s="115"/>
      <c r="AA47" s="115"/>
      <c r="AB47" s="133" t="s">
        <v>351</v>
      </c>
      <c r="AC47" s="82">
        <f t="shared" si="14"/>
        <v>32</v>
      </c>
      <c r="AD47" s="116">
        <f t="shared" si="26"/>
        <v>28</v>
      </c>
      <c r="AE47" s="82">
        <f t="shared" si="16"/>
        <v>2</v>
      </c>
      <c r="AF47" s="83" t="str">
        <f t="shared" si="12"/>
        <v>PN 10</v>
      </c>
    </row>
    <row r="48" spans="1:34" s="85" customFormat="1">
      <c r="A48" s="129"/>
      <c r="B48" s="134" t="s">
        <v>399</v>
      </c>
      <c r="C48" s="131">
        <v>9876661.0869999994</v>
      </c>
      <c r="D48" s="131">
        <v>687618.85900000005</v>
      </c>
      <c r="E48" s="132">
        <v>1544.5039999999999</v>
      </c>
      <c r="F48" s="84">
        <v>840</v>
      </c>
      <c r="G48" s="77">
        <f t="shared" si="18"/>
        <v>20</v>
      </c>
      <c r="H48" s="132">
        <v>1884.5989999999999</v>
      </c>
      <c r="I48" s="78">
        <f t="shared" si="13"/>
        <v>4.6296296296296298E-4</v>
      </c>
      <c r="J48" s="111">
        <f t="shared" si="20"/>
        <v>2.8000000000000001E-2</v>
      </c>
      <c r="K48" s="111">
        <f t="shared" si="21"/>
        <v>6.1544000000000008E-4</v>
      </c>
      <c r="L48" s="111">
        <f t="shared" si="28"/>
        <v>0.75224711257468302</v>
      </c>
      <c r="M48" s="111">
        <v>150</v>
      </c>
      <c r="N48" s="111">
        <f t="shared" si="22"/>
        <v>0.48903709367530063</v>
      </c>
      <c r="O48" s="111">
        <f t="shared" si="27"/>
        <v>2.8841779733789388E-2</v>
      </c>
      <c r="P48" s="104">
        <f t="shared" si="10"/>
        <v>1887.1869999999999</v>
      </c>
      <c r="Q48" s="112">
        <f t="shared" si="23"/>
        <v>1887.1869999999999</v>
      </c>
      <c r="R48" s="112">
        <f t="shared" si="24"/>
        <v>1887.1581582202662</v>
      </c>
      <c r="S48" s="80">
        <f t="shared" si="11"/>
        <v>4.454999999999245E-2</v>
      </c>
      <c r="T48" s="112">
        <f t="shared" si="25"/>
        <v>1883.5989999999999</v>
      </c>
      <c r="U48" s="112">
        <f>1</f>
        <v>1</v>
      </c>
      <c r="V48" s="79">
        <f t="shared" si="8"/>
        <v>3.5591582202662266</v>
      </c>
      <c r="W48" s="111">
        <f t="shared" si="19"/>
        <v>3.5879999999999654</v>
      </c>
      <c r="X48" s="114"/>
      <c r="Y48" s="114"/>
      <c r="Z48" s="115"/>
      <c r="AA48" s="115"/>
      <c r="AB48" s="133" t="s">
        <v>351</v>
      </c>
      <c r="AC48" s="82">
        <f t="shared" si="14"/>
        <v>32</v>
      </c>
      <c r="AD48" s="116">
        <f t="shared" si="26"/>
        <v>28</v>
      </c>
      <c r="AE48" s="82">
        <f t="shared" si="16"/>
        <v>2</v>
      </c>
      <c r="AF48" s="83" t="str">
        <f t="shared" si="12"/>
        <v>PN 10</v>
      </c>
      <c r="AG48" s="51"/>
    </row>
    <row r="49" spans="1:33">
      <c r="A49" s="129"/>
      <c r="B49" s="130" t="s">
        <v>400</v>
      </c>
      <c r="C49" s="131">
        <v>9876685.3129999992</v>
      </c>
      <c r="D49" s="131">
        <v>687627.36300000001</v>
      </c>
      <c r="E49" s="132">
        <v>1545.434</v>
      </c>
      <c r="F49" s="84">
        <v>860</v>
      </c>
      <c r="G49" s="77">
        <f t="shared" si="18"/>
        <v>20</v>
      </c>
      <c r="H49" s="132">
        <v>1884.4939999999999</v>
      </c>
      <c r="I49" s="78">
        <f t="shared" si="13"/>
        <v>4.6296296296296298E-4</v>
      </c>
      <c r="J49" s="111">
        <f t="shared" si="20"/>
        <v>2.8000000000000001E-2</v>
      </c>
      <c r="K49" s="111">
        <f t="shared" si="21"/>
        <v>6.1544000000000008E-4</v>
      </c>
      <c r="L49" s="111">
        <f t="shared" si="28"/>
        <v>0.75224711257468302</v>
      </c>
      <c r="M49" s="111">
        <v>150</v>
      </c>
      <c r="N49" s="111">
        <f t="shared" si="22"/>
        <v>0.48903709367530063</v>
      </c>
      <c r="O49" s="111">
        <f t="shared" si="27"/>
        <v>2.8841779733789388E-2</v>
      </c>
      <c r="P49" s="104">
        <f t="shared" si="10"/>
        <v>1887.1869999999999</v>
      </c>
      <c r="Q49" s="112">
        <f t="shared" si="23"/>
        <v>1887.1869999999999</v>
      </c>
      <c r="R49" s="112">
        <f t="shared" si="24"/>
        <v>1887.1581582202662</v>
      </c>
      <c r="S49" s="80">
        <f t="shared" si="11"/>
        <v>4.6500000000003185E-2</v>
      </c>
      <c r="T49" s="112">
        <f t="shared" si="25"/>
        <v>1883.4939999999999</v>
      </c>
      <c r="U49" s="112">
        <f>1</f>
        <v>1</v>
      </c>
      <c r="V49" s="79">
        <f t="shared" si="8"/>
        <v>3.6641582202662448</v>
      </c>
      <c r="W49" s="111">
        <f t="shared" si="19"/>
        <v>3.6929999999999836</v>
      </c>
      <c r="X49" s="114"/>
      <c r="Y49" s="114"/>
      <c r="Z49" s="115"/>
      <c r="AA49" s="115"/>
      <c r="AB49" s="133" t="s">
        <v>351</v>
      </c>
      <c r="AC49" s="82">
        <f t="shared" si="14"/>
        <v>32</v>
      </c>
      <c r="AD49" s="116">
        <f t="shared" si="26"/>
        <v>28</v>
      </c>
      <c r="AE49" s="82">
        <f t="shared" si="16"/>
        <v>2</v>
      </c>
      <c r="AF49" s="83" t="str">
        <f t="shared" si="12"/>
        <v>PN 10</v>
      </c>
    </row>
    <row r="50" spans="1:33">
      <c r="A50" s="129"/>
      <c r="B50" s="134" t="s">
        <v>401</v>
      </c>
      <c r="C50" s="131">
        <v>9876715.4419999998</v>
      </c>
      <c r="D50" s="131">
        <v>687636.99899999995</v>
      </c>
      <c r="E50" s="132">
        <v>1546.694</v>
      </c>
      <c r="F50" s="84">
        <v>880</v>
      </c>
      <c r="G50" s="77">
        <f t="shared" si="18"/>
        <v>20</v>
      </c>
      <c r="H50" s="132">
        <v>1884.413</v>
      </c>
      <c r="I50" s="78">
        <f t="shared" si="13"/>
        <v>4.6296296296296298E-4</v>
      </c>
      <c r="J50" s="111">
        <f t="shared" si="20"/>
        <v>2.8000000000000001E-2</v>
      </c>
      <c r="K50" s="111">
        <f t="shared" si="21"/>
        <v>6.1544000000000008E-4</v>
      </c>
      <c r="L50" s="111">
        <f t="shared" si="28"/>
        <v>0.75224711257468302</v>
      </c>
      <c r="M50" s="111">
        <v>150</v>
      </c>
      <c r="N50" s="111">
        <f t="shared" si="22"/>
        <v>0.48903709367530063</v>
      </c>
      <c r="O50" s="111">
        <f t="shared" si="27"/>
        <v>2.8841779733789388E-2</v>
      </c>
      <c r="P50" s="104">
        <f t="shared" si="10"/>
        <v>1887.1869999999999</v>
      </c>
      <c r="Q50" s="112">
        <f t="shared" si="23"/>
        <v>1887.1869999999999</v>
      </c>
      <c r="R50" s="112">
        <f t="shared" si="24"/>
        <v>1887.1581582202662</v>
      </c>
      <c r="S50" s="80">
        <f t="shared" si="11"/>
        <v>6.2999999999999542E-2</v>
      </c>
      <c r="T50" s="112">
        <f t="shared" si="25"/>
        <v>1883.413</v>
      </c>
      <c r="U50" s="112">
        <f>1</f>
        <v>1</v>
      </c>
      <c r="V50" s="79">
        <f t="shared" si="8"/>
        <v>3.7451582202661484</v>
      </c>
      <c r="W50" s="111">
        <f t="shared" si="19"/>
        <v>3.7739999999998872</v>
      </c>
      <c r="X50" s="114"/>
      <c r="Y50" s="114"/>
      <c r="Z50" s="115"/>
      <c r="AA50" s="115"/>
      <c r="AB50" s="133" t="s">
        <v>351</v>
      </c>
      <c r="AC50" s="82">
        <f t="shared" si="14"/>
        <v>32</v>
      </c>
      <c r="AD50" s="116">
        <f t="shared" si="26"/>
        <v>28</v>
      </c>
      <c r="AE50" s="82">
        <f t="shared" si="16"/>
        <v>2</v>
      </c>
      <c r="AF50" s="83" t="str">
        <f t="shared" si="12"/>
        <v>PN 10</v>
      </c>
    </row>
    <row r="51" spans="1:33">
      <c r="A51" s="129"/>
      <c r="B51" s="130" t="s">
        <v>402</v>
      </c>
      <c r="C51" s="131">
        <v>9876735.8690000009</v>
      </c>
      <c r="D51" s="131">
        <v>687643.61399999994</v>
      </c>
      <c r="E51" s="132">
        <v>1547.3810000000001</v>
      </c>
      <c r="F51" s="84">
        <v>900</v>
      </c>
      <c r="G51" s="77">
        <f t="shared" si="18"/>
        <v>20</v>
      </c>
      <c r="H51" s="132">
        <v>1884.329</v>
      </c>
      <c r="I51" s="78">
        <f t="shared" si="13"/>
        <v>4.6296296296296298E-4</v>
      </c>
      <c r="J51" s="111">
        <f t="shared" si="20"/>
        <v>2.8000000000000001E-2</v>
      </c>
      <c r="K51" s="111">
        <f t="shared" si="21"/>
        <v>6.1544000000000008E-4</v>
      </c>
      <c r="L51" s="111">
        <f t="shared" si="28"/>
        <v>0.75224711257468302</v>
      </c>
      <c r="M51" s="111">
        <v>150</v>
      </c>
      <c r="N51" s="111">
        <f t="shared" si="22"/>
        <v>0.48903709367530063</v>
      </c>
      <c r="O51" s="111">
        <f t="shared" si="27"/>
        <v>2.8841779733789388E-2</v>
      </c>
      <c r="P51" s="104">
        <f t="shared" si="10"/>
        <v>1887.1869999999999</v>
      </c>
      <c r="Q51" s="112">
        <f t="shared" si="23"/>
        <v>1887.1869999999999</v>
      </c>
      <c r="R51" s="112">
        <f t="shared" si="24"/>
        <v>1887.1581582202662</v>
      </c>
      <c r="S51" s="80">
        <f t="shared" si="11"/>
        <v>3.4350000000006278E-2</v>
      </c>
      <c r="T51" s="112">
        <f t="shared" si="25"/>
        <v>1883.329</v>
      </c>
      <c r="U51" s="112">
        <f>1</f>
        <v>1</v>
      </c>
      <c r="V51" s="79">
        <f t="shared" si="8"/>
        <v>3.8291582202662084</v>
      </c>
      <c r="W51" s="111">
        <f t="shared" si="19"/>
        <v>3.8579999999999472</v>
      </c>
      <c r="X51" s="114"/>
      <c r="Y51" s="114"/>
      <c r="Z51" s="115"/>
      <c r="AA51" s="115"/>
      <c r="AB51" s="133" t="s">
        <v>351</v>
      </c>
      <c r="AC51" s="82">
        <f t="shared" si="14"/>
        <v>32</v>
      </c>
      <c r="AD51" s="116">
        <f t="shared" si="26"/>
        <v>28</v>
      </c>
      <c r="AE51" s="82">
        <f t="shared" si="16"/>
        <v>2</v>
      </c>
      <c r="AF51" s="83" t="str">
        <f t="shared" si="12"/>
        <v>PN 10</v>
      </c>
    </row>
    <row r="52" spans="1:33">
      <c r="A52" s="129"/>
      <c r="B52" s="134" t="s">
        <v>403</v>
      </c>
      <c r="C52" s="131">
        <v>9876764.3729999997</v>
      </c>
      <c r="D52" s="131">
        <v>687652.46</v>
      </c>
      <c r="E52" s="132">
        <v>1548.36</v>
      </c>
      <c r="F52" s="84">
        <v>920</v>
      </c>
      <c r="G52" s="77">
        <f t="shared" si="18"/>
        <v>20</v>
      </c>
      <c r="H52" s="132">
        <v>1884.241</v>
      </c>
      <c r="I52" s="78">
        <f t="shared" si="13"/>
        <v>4.6296296296296298E-4</v>
      </c>
      <c r="J52" s="111">
        <f t="shared" si="20"/>
        <v>2.8000000000000001E-2</v>
      </c>
      <c r="K52" s="111">
        <f t="shared" si="21"/>
        <v>6.1544000000000008E-4</v>
      </c>
      <c r="L52" s="111">
        <f t="shared" si="28"/>
        <v>0.75224711257468302</v>
      </c>
      <c r="M52" s="111">
        <v>150</v>
      </c>
      <c r="N52" s="111">
        <f t="shared" si="22"/>
        <v>0.48903709367530063</v>
      </c>
      <c r="O52" s="111">
        <f t="shared" si="27"/>
        <v>2.8841779733789388E-2</v>
      </c>
      <c r="P52" s="104">
        <f t="shared" si="10"/>
        <v>1887.1869999999999</v>
      </c>
      <c r="Q52" s="112">
        <f t="shared" si="23"/>
        <v>1887.1869999999999</v>
      </c>
      <c r="R52" s="112">
        <f t="shared" si="24"/>
        <v>1887.1581582202662</v>
      </c>
      <c r="S52" s="80">
        <f t="shared" si="11"/>
        <v>4.8949999999990723E-2</v>
      </c>
      <c r="T52" s="112">
        <f t="shared" si="25"/>
        <v>1883.241</v>
      </c>
      <c r="U52" s="112">
        <f>1</f>
        <v>1</v>
      </c>
      <c r="V52" s="79">
        <f t="shared" si="8"/>
        <v>3.9171582202661739</v>
      </c>
      <c r="W52" s="111">
        <f t="shared" si="19"/>
        <v>3.9459999999999127</v>
      </c>
      <c r="X52" s="114"/>
      <c r="Y52" s="114"/>
      <c r="Z52" s="115"/>
      <c r="AA52" s="115"/>
      <c r="AB52" s="133" t="s">
        <v>351</v>
      </c>
      <c r="AC52" s="82">
        <f t="shared" si="14"/>
        <v>32</v>
      </c>
      <c r="AD52" s="116">
        <f t="shared" si="26"/>
        <v>28</v>
      </c>
      <c r="AE52" s="82">
        <f t="shared" si="16"/>
        <v>2</v>
      </c>
      <c r="AF52" s="83" t="str">
        <f t="shared" si="12"/>
        <v>PN 10</v>
      </c>
    </row>
    <row r="53" spans="1:33">
      <c r="A53" s="129"/>
      <c r="B53" s="130" t="s">
        <v>412</v>
      </c>
      <c r="C53" s="131">
        <v>9876793.9869999997</v>
      </c>
      <c r="D53" s="131">
        <v>687662.89</v>
      </c>
      <c r="E53" s="132">
        <v>1549.454</v>
      </c>
      <c r="F53" s="84">
        <v>940</v>
      </c>
      <c r="G53" s="77">
        <f t="shared" si="18"/>
        <v>20</v>
      </c>
      <c r="H53" s="132">
        <v>1884.162</v>
      </c>
      <c r="I53" s="78">
        <f t="shared" si="13"/>
        <v>4.6296296296296298E-4</v>
      </c>
      <c r="J53" s="111">
        <f t="shared" si="20"/>
        <v>2.8000000000000001E-2</v>
      </c>
      <c r="K53" s="111">
        <f t="shared" si="21"/>
        <v>6.1544000000000008E-4</v>
      </c>
      <c r="L53" s="111">
        <f t="shared" si="28"/>
        <v>0.75224711257468302</v>
      </c>
      <c r="M53" s="111">
        <v>150</v>
      </c>
      <c r="N53" s="111">
        <f t="shared" si="22"/>
        <v>0.48903709367530063</v>
      </c>
      <c r="O53" s="111">
        <f t="shared" si="27"/>
        <v>2.8841779733789388E-2</v>
      </c>
      <c r="P53" s="104">
        <f t="shared" si="10"/>
        <v>1887.1869999999999</v>
      </c>
      <c r="Q53" s="112">
        <f t="shared" si="23"/>
        <v>1887.1869999999999</v>
      </c>
      <c r="R53" s="112">
        <f t="shared" si="24"/>
        <v>1887.1581582202662</v>
      </c>
      <c r="S53" s="80">
        <f t="shared" si="11"/>
        <v>5.4700000000002545E-2</v>
      </c>
      <c r="T53" s="112">
        <f t="shared" si="25"/>
        <v>1883.162</v>
      </c>
      <c r="U53" s="112">
        <f>1</f>
        <v>1</v>
      </c>
      <c r="V53" s="79">
        <f t="shared" si="8"/>
        <v>3.9961582202661248</v>
      </c>
      <c r="W53" s="111">
        <f t="shared" si="19"/>
        <v>4.0249999999998636</v>
      </c>
      <c r="X53" s="114"/>
      <c r="Y53" s="114"/>
      <c r="Z53" s="115"/>
      <c r="AA53" s="115"/>
      <c r="AB53" s="133" t="s">
        <v>351</v>
      </c>
      <c r="AC53" s="82">
        <f t="shared" si="14"/>
        <v>32</v>
      </c>
      <c r="AD53" s="116">
        <f t="shared" si="26"/>
        <v>28</v>
      </c>
      <c r="AE53" s="82">
        <f t="shared" si="16"/>
        <v>2</v>
      </c>
      <c r="AF53" s="83" t="str">
        <f t="shared" si="12"/>
        <v>PN 10</v>
      </c>
    </row>
    <row r="54" spans="1:33">
      <c r="A54" s="129"/>
      <c r="B54" s="134" t="s">
        <v>413</v>
      </c>
      <c r="C54" s="131">
        <v>9876819.6989999991</v>
      </c>
      <c r="D54" s="131">
        <v>687672.01699999999</v>
      </c>
      <c r="E54" s="132">
        <v>1550.5319999999999</v>
      </c>
      <c r="F54" s="84">
        <v>960</v>
      </c>
      <c r="G54" s="77">
        <f t="shared" si="18"/>
        <v>20</v>
      </c>
      <c r="H54" s="132">
        <v>1884.0550000000001</v>
      </c>
      <c r="I54" s="78">
        <f t="shared" si="13"/>
        <v>4.6296296296296298E-4</v>
      </c>
      <c r="J54" s="111">
        <f t="shared" si="20"/>
        <v>2.8000000000000001E-2</v>
      </c>
      <c r="K54" s="111">
        <f t="shared" si="21"/>
        <v>6.1544000000000008E-4</v>
      </c>
      <c r="L54" s="111">
        <f t="shared" si="28"/>
        <v>0.75224711257468302</v>
      </c>
      <c r="M54" s="111">
        <v>150</v>
      </c>
      <c r="N54" s="111">
        <f t="shared" si="22"/>
        <v>0.48903709367530063</v>
      </c>
      <c r="O54" s="111">
        <f t="shared" si="27"/>
        <v>2.8841779733789388E-2</v>
      </c>
      <c r="P54" s="104">
        <f t="shared" si="10"/>
        <v>1887.1869999999999</v>
      </c>
      <c r="Q54" s="112">
        <f t="shared" si="23"/>
        <v>1887.1869999999999</v>
      </c>
      <c r="R54" s="112">
        <f t="shared" si="24"/>
        <v>1887.1581582202662</v>
      </c>
      <c r="S54" s="80">
        <f t="shared" si="11"/>
        <v>5.3899999999998727E-2</v>
      </c>
      <c r="T54" s="112">
        <f t="shared" si="25"/>
        <v>1883.0550000000001</v>
      </c>
      <c r="U54" s="112">
        <f>1</f>
        <v>1</v>
      </c>
      <c r="V54" s="79">
        <f t="shared" si="8"/>
        <v>4.1031582202660957</v>
      </c>
      <c r="W54" s="111">
        <f t="shared" si="19"/>
        <v>4.1319999999998345</v>
      </c>
      <c r="X54" s="114"/>
      <c r="Y54" s="114"/>
      <c r="Z54" s="115"/>
      <c r="AA54" s="115"/>
      <c r="AB54" s="133" t="s">
        <v>351</v>
      </c>
      <c r="AC54" s="82">
        <f t="shared" si="14"/>
        <v>32</v>
      </c>
      <c r="AD54" s="116">
        <f t="shared" si="26"/>
        <v>28</v>
      </c>
      <c r="AE54" s="82">
        <f t="shared" si="16"/>
        <v>2</v>
      </c>
      <c r="AF54" s="83" t="str">
        <f t="shared" si="12"/>
        <v>PN 10</v>
      </c>
    </row>
    <row r="55" spans="1:33" s="86" customFormat="1">
      <c r="A55" s="129"/>
      <c r="B55" s="130" t="s">
        <v>414</v>
      </c>
      <c r="C55" s="131">
        <v>9876852.4670000002</v>
      </c>
      <c r="D55" s="131">
        <v>687682.93099999998</v>
      </c>
      <c r="E55" s="132">
        <v>1551.875</v>
      </c>
      <c r="F55" s="84">
        <v>980</v>
      </c>
      <c r="G55" s="77">
        <f t="shared" si="18"/>
        <v>20</v>
      </c>
      <c r="H55" s="132">
        <v>1883.9870000000001</v>
      </c>
      <c r="I55" s="78">
        <f t="shared" si="13"/>
        <v>4.6296296296296298E-4</v>
      </c>
      <c r="J55" s="111">
        <f t="shared" si="20"/>
        <v>2.8000000000000001E-2</v>
      </c>
      <c r="K55" s="111">
        <f t="shared" si="21"/>
        <v>6.1544000000000008E-4</v>
      </c>
      <c r="L55" s="111">
        <f t="shared" si="28"/>
        <v>0.75224711257468302</v>
      </c>
      <c r="M55" s="111">
        <v>150</v>
      </c>
      <c r="N55" s="111">
        <f t="shared" si="22"/>
        <v>0.48903709367530063</v>
      </c>
      <c r="O55" s="111">
        <f t="shared" si="27"/>
        <v>2.8841779733789388E-2</v>
      </c>
      <c r="P55" s="104">
        <f t="shared" si="10"/>
        <v>1887.1869999999999</v>
      </c>
      <c r="Q55" s="112">
        <f t="shared" si="23"/>
        <v>1887.1869999999999</v>
      </c>
      <c r="R55" s="112">
        <f t="shared" si="24"/>
        <v>1887.1581582202662</v>
      </c>
      <c r="S55" s="80">
        <f t="shared" si="11"/>
        <v>6.7150000000003734E-2</v>
      </c>
      <c r="T55" s="112">
        <f t="shared" si="25"/>
        <v>1882.9870000000001</v>
      </c>
      <c r="U55" s="112">
        <f>1</f>
        <v>1</v>
      </c>
      <c r="V55" s="79">
        <f t="shared" si="8"/>
        <v>4.1711582202660793</v>
      </c>
      <c r="W55" s="111">
        <f t="shared" si="19"/>
        <v>4.1999999999998181</v>
      </c>
      <c r="X55" s="114"/>
      <c r="Y55" s="114"/>
      <c r="Z55" s="115"/>
      <c r="AA55" s="115"/>
      <c r="AB55" s="133" t="s">
        <v>351</v>
      </c>
      <c r="AC55" s="82">
        <f t="shared" si="14"/>
        <v>32</v>
      </c>
      <c r="AD55" s="116">
        <f t="shared" si="26"/>
        <v>28</v>
      </c>
      <c r="AE55" s="82">
        <f t="shared" si="16"/>
        <v>2</v>
      </c>
      <c r="AF55" s="83" t="str">
        <f t="shared" si="12"/>
        <v>PN 10</v>
      </c>
      <c r="AG55" s="51"/>
    </row>
    <row r="56" spans="1:33" s="121" customFormat="1" ht="15" customHeight="1">
      <c r="A56" s="129"/>
      <c r="B56" s="134" t="s">
        <v>415</v>
      </c>
      <c r="C56" s="131">
        <v>9876877.7180000003</v>
      </c>
      <c r="D56" s="131">
        <v>687691.92299999995</v>
      </c>
      <c r="E56" s="132">
        <v>1552.712</v>
      </c>
      <c r="F56" s="84">
        <v>1000</v>
      </c>
      <c r="G56" s="118">
        <f t="shared" si="18"/>
        <v>20</v>
      </c>
      <c r="H56" s="132">
        <v>1883.932</v>
      </c>
      <c r="I56" s="111">
        <f t="shared" si="13"/>
        <v>4.6296296296296298E-4</v>
      </c>
      <c r="J56" s="111">
        <f t="shared" si="20"/>
        <v>2.8000000000000001E-2</v>
      </c>
      <c r="K56" s="111">
        <f t="shared" si="21"/>
        <v>6.1544000000000008E-4</v>
      </c>
      <c r="L56" s="111">
        <f t="shared" si="28"/>
        <v>0.75224711257468302</v>
      </c>
      <c r="M56" s="111">
        <v>150</v>
      </c>
      <c r="N56" s="111">
        <f t="shared" si="22"/>
        <v>0.48903709367530063</v>
      </c>
      <c r="O56" s="111">
        <f t="shared" si="27"/>
        <v>2.8841779733789388E-2</v>
      </c>
      <c r="P56" s="128">
        <f t="shared" si="10"/>
        <v>1887.1869999999999</v>
      </c>
      <c r="Q56" s="112">
        <f t="shared" si="23"/>
        <v>1887.1869999999999</v>
      </c>
      <c r="R56" s="112">
        <f t="shared" si="24"/>
        <v>1887.1581582202662</v>
      </c>
      <c r="S56" s="113">
        <f t="shared" si="11"/>
        <v>4.1849999999999457E-2</v>
      </c>
      <c r="T56" s="112">
        <f t="shared" si="25"/>
        <v>1882.932</v>
      </c>
      <c r="U56" s="112">
        <f>1</f>
        <v>1</v>
      </c>
      <c r="V56" s="112">
        <f t="shared" si="8"/>
        <v>4.226158220266143</v>
      </c>
      <c r="W56" s="111">
        <f t="shared" si="19"/>
        <v>4.2549999999998818</v>
      </c>
      <c r="X56" s="114"/>
      <c r="Y56" s="114"/>
      <c r="Z56" s="115"/>
      <c r="AA56" s="115"/>
      <c r="AB56" s="133" t="s">
        <v>351</v>
      </c>
      <c r="AC56" s="82">
        <f t="shared" si="14"/>
        <v>32</v>
      </c>
      <c r="AD56" s="116">
        <f t="shared" si="26"/>
        <v>28</v>
      </c>
      <c r="AE56" s="116">
        <f t="shared" si="16"/>
        <v>2</v>
      </c>
      <c r="AF56" s="119" t="str">
        <f t="shared" si="12"/>
        <v>PN 10</v>
      </c>
      <c r="AG56" s="120"/>
    </row>
    <row r="57" spans="1:33">
      <c r="A57" s="129"/>
      <c r="B57" s="130" t="s">
        <v>416</v>
      </c>
      <c r="C57" s="131">
        <v>9876901.2029999997</v>
      </c>
      <c r="D57" s="131">
        <v>687700.27800000005</v>
      </c>
      <c r="E57" s="132">
        <v>1553.7760000000001</v>
      </c>
      <c r="F57" s="84">
        <v>1020</v>
      </c>
      <c r="G57" s="77">
        <f t="shared" si="18"/>
        <v>20</v>
      </c>
      <c r="H57" s="132">
        <v>1883.838</v>
      </c>
      <c r="I57" s="78">
        <f t="shared" si="13"/>
        <v>4.6296296296296298E-4</v>
      </c>
      <c r="J57" s="111">
        <f t="shared" si="20"/>
        <v>2.8000000000000001E-2</v>
      </c>
      <c r="K57" s="111">
        <f t="shared" si="21"/>
        <v>6.1544000000000008E-4</v>
      </c>
      <c r="L57" s="111">
        <f t="shared" si="28"/>
        <v>0.75224711257468302</v>
      </c>
      <c r="M57" s="111">
        <v>150</v>
      </c>
      <c r="N57" s="111">
        <f t="shared" si="22"/>
        <v>0.48903709367530063</v>
      </c>
      <c r="O57" s="111">
        <f t="shared" si="27"/>
        <v>2.8841779733789388E-2</v>
      </c>
      <c r="P57" s="104">
        <f t="shared" si="10"/>
        <v>1887.1869999999999</v>
      </c>
      <c r="Q57" s="112">
        <f t="shared" si="23"/>
        <v>1887.1869999999999</v>
      </c>
      <c r="R57" s="112">
        <f t="shared" si="24"/>
        <v>1887.1581582202662</v>
      </c>
      <c r="S57" s="80">
        <f t="shared" si="11"/>
        <v>5.3200000000003911E-2</v>
      </c>
      <c r="T57" s="112">
        <f t="shared" si="25"/>
        <v>1882.838</v>
      </c>
      <c r="U57" s="112">
        <f>1</f>
        <v>1</v>
      </c>
      <c r="V57" s="79">
        <f t="shared" si="8"/>
        <v>4.3201582202661939</v>
      </c>
      <c r="W57" s="111">
        <f t="shared" si="19"/>
        <v>4.3489999999999327</v>
      </c>
      <c r="X57" s="114"/>
      <c r="Y57" s="114"/>
      <c r="Z57" s="115"/>
      <c r="AA57" s="115"/>
      <c r="AB57" s="133" t="s">
        <v>351</v>
      </c>
      <c r="AC57" s="82">
        <f t="shared" si="14"/>
        <v>32</v>
      </c>
      <c r="AD57" s="116">
        <f t="shared" si="26"/>
        <v>28</v>
      </c>
      <c r="AE57" s="82">
        <f t="shared" si="16"/>
        <v>2</v>
      </c>
      <c r="AF57" s="83" t="s">
        <v>417</v>
      </c>
    </row>
    <row r="58" spans="1:33">
      <c r="A58" s="129"/>
      <c r="B58" s="134" t="s">
        <v>418</v>
      </c>
      <c r="C58" s="131">
        <v>9876934.716</v>
      </c>
      <c r="D58" s="131">
        <v>687712.22600000002</v>
      </c>
      <c r="E58" s="132">
        <v>1555.5119999999999</v>
      </c>
      <c r="F58" s="84">
        <v>1040</v>
      </c>
      <c r="G58" s="77">
        <f t="shared" si="18"/>
        <v>20</v>
      </c>
      <c r="H58" s="132">
        <v>1883.741</v>
      </c>
      <c r="I58" s="78">
        <f t="shared" si="13"/>
        <v>4.6296296296296298E-4</v>
      </c>
      <c r="J58" s="111">
        <f t="shared" si="20"/>
        <v>2.8000000000000001E-2</v>
      </c>
      <c r="K58" s="111">
        <f t="shared" si="21"/>
        <v>6.1544000000000008E-4</v>
      </c>
      <c r="L58" s="111">
        <f t="shared" si="28"/>
        <v>0.75224711257468302</v>
      </c>
      <c r="M58" s="111">
        <v>150</v>
      </c>
      <c r="N58" s="111">
        <f t="shared" si="22"/>
        <v>0.48903709367530063</v>
      </c>
      <c r="O58" s="111">
        <f t="shared" si="27"/>
        <v>2.8841779733789388E-2</v>
      </c>
      <c r="P58" s="104">
        <f t="shared" si="10"/>
        <v>1887.1869999999999</v>
      </c>
      <c r="Q58" s="112">
        <f t="shared" si="23"/>
        <v>1887.1869999999999</v>
      </c>
      <c r="R58" s="112">
        <f t="shared" si="24"/>
        <v>1887.1581582202662</v>
      </c>
      <c r="S58" s="80">
        <f t="shared" si="11"/>
        <v>8.6799999999993813E-2</v>
      </c>
      <c r="T58" s="112">
        <f t="shared" si="25"/>
        <v>1882.741</v>
      </c>
      <c r="U58" s="112">
        <f>1</f>
        <v>1</v>
      </c>
      <c r="V58" s="79">
        <f t="shared" si="8"/>
        <v>4.4171582202661739</v>
      </c>
      <c r="W58" s="111">
        <f t="shared" si="19"/>
        <v>4.4459999999999127</v>
      </c>
      <c r="X58" s="114"/>
      <c r="Y58" s="114"/>
      <c r="Z58" s="115"/>
      <c r="AA58" s="115"/>
      <c r="AB58" s="133" t="s">
        <v>351</v>
      </c>
      <c r="AC58" s="82">
        <f t="shared" si="14"/>
        <v>32</v>
      </c>
      <c r="AD58" s="116">
        <f t="shared" si="26"/>
        <v>28</v>
      </c>
      <c r="AE58" s="82">
        <f t="shared" si="16"/>
        <v>2</v>
      </c>
      <c r="AF58" s="83" t="str">
        <f t="shared" si="12"/>
        <v>PN 8</v>
      </c>
    </row>
    <row r="59" spans="1:33">
      <c r="A59" s="129"/>
      <c r="B59" s="130" t="s">
        <v>419</v>
      </c>
      <c r="C59" s="131">
        <v>9876962.3350000009</v>
      </c>
      <c r="D59" s="131">
        <v>687721.76</v>
      </c>
      <c r="E59" s="132">
        <v>1557.1189999999999</v>
      </c>
      <c r="F59" s="84">
        <v>1060</v>
      </c>
      <c r="G59" s="77">
        <f t="shared" si="18"/>
        <v>20</v>
      </c>
      <c r="H59" s="132">
        <v>1883.645</v>
      </c>
      <c r="I59" s="78">
        <f t="shared" si="13"/>
        <v>4.6296296296296298E-4</v>
      </c>
      <c r="J59" s="111">
        <f t="shared" si="20"/>
        <v>2.8000000000000001E-2</v>
      </c>
      <c r="K59" s="111">
        <f t="shared" si="21"/>
        <v>6.1544000000000008E-4</v>
      </c>
      <c r="L59" s="111">
        <f t="shared" si="28"/>
        <v>0.75224711257468302</v>
      </c>
      <c r="M59" s="111">
        <v>150</v>
      </c>
      <c r="N59" s="111">
        <f t="shared" si="22"/>
        <v>0.48903709367530063</v>
      </c>
      <c r="O59" s="111">
        <f t="shared" si="27"/>
        <v>2.8841779733789388E-2</v>
      </c>
      <c r="P59" s="104">
        <f t="shared" si="10"/>
        <v>1887.1869999999999</v>
      </c>
      <c r="Q59" s="112">
        <f t="shared" si="23"/>
        <v>1887.1869999999999</v>
      </c>
      <c r="R59" s="112">
        <f t="shared" si="24"/>
        <v>1887.1581582202662</v>
      </c>
      <c r="S59" s="80">
        <f t="shared" si="11"/>
        <v>8.0349999999998548E-2</v>
      </c>
      <c r="T59" s="112">
        <f t="shared" si="25"/>
        <v>1882.645</v>
      </c>
      <c r="U59" s="112">
        <f>1</f>
        <v>1</v>
      </c>
      <c r="V59" s="79">
        <f t="shared" si="8"/>
        <v>4.5131582202661775</v>
      </c>
      <c r="W59" s="111">
        <f t="shared" si="19"/>
        <v>4.5419999999999163</v>
      </c>
      <c r="X59" s="114"/>
      <c r="Y59" s="114"/>
      <c r="Z59" s="115"/>
      <c r="AA59" s="115"/>
      <c r="AB59" s="133" t="s">
        <v>351</v>
      </c>
      <c r="AC59" s="82">
        <f t="shared" si="14"/>
        <v>32</v>
      </c>
      <c r="AD59" s="116">
        <f t="shared" si="26"/>
        <v>28</v>
      </c>
      <c r="AE59" s="82">
        <f t="shared" si="16"/>
        <v>2</v>
      </c>
      <c r="AF59" s="83" t="str">
        <f t="shared" si="12"/>
        <v>PN 8</v>
      </c>
    </row>
    <row r="60" spans="1:33">
      <c r="A60" s="129"/>
      <c r="B60" s="134" t="s">
        <v>420</v>
      </c>
      <c r="C60" s="131">
        <v>9876978.7540000007</v>
      </c>
      <c r="D60" s="131">
        <v>687727.53599999996</v>
      </c>
      <c r="E60" s="132">
        <v>1557.89</v>
      </c>
      <c r="F60" s="84">
        <v>1080</v>
      </c>
      <c r="G60" s="77">
        <f t="shared" si="18"/>
        <v>20</v>
      </c>
      <c r="H60" s="132">
        <v>1883.549</v>
      </c>
      <c r="I60" s="78">
        <f t="shared" si="13"/>
        <v>4.6296296296296298E-4</v>
      </c>
      <c r="J60" s="78">
        <f t="shared" si="20"/>
        <v>2.8000000000000001E-2</v>
      </c>
      <c r="K60" s="78">
        <f t="shared" si="21"/>
        <v>6.1544000000000008E-4</v>
      </c>
      <c r="L60" s="78">
        <f t="shared" si="28"/>
        <v>0.75224711257468302</v>
      </c>
      <c r="M60" s="78">
        <v>150</v>
      </c>
      <c r="N60" s="78">
        <f t="shared" si="22"/>
        <v>0.48903709367530063</v>
      </c>
      <c r="O60" s="78">
        <f t="shared" si="27"/>
        <v>2.8841779733789388E-2</v>
      </c>
      <c r="P60" s="104">
        <f t="shared" si="10"/>
        <v>1887.1869999999999</v>
      </c>
      <c r="Q60" s="79">
        <f t="shared" si="23"/>
        <v>1887.1869999999999</v>
      </c>
      <c r="R60" s="79">
        <f t="shared" si="24"/>
        <v>1887.1581582202662</v>
      </c>
      <c r="S60" s="80">
        <f t="shared" si="11"/>
        <v>3.8550000000009278E-2</v>
      </c>
      <c r="T60" s="79">
        <f t="shared" si="25"/>
        <v>1882.549</v>
      </c>
      <c r="U60" s="79">
        <f>1</f>
        <v>1</v>
      </c>
      <c r="V60" s="79">
        <f t="shared" si="8"/>
        <v>4.6091582202661812</v>
      </c>
      <c r="W60" s="78">
        <f t="shared" si="19"/>
        <v>4.63799999999992</v>
      </c>
      <c r="X60" s="76"/>
      <c r="Y60" s="76"/>
      <c r="Z60" s="81"/>
      <c r="AA60" s="81"/>
      <c r="AB60" s="133" t="s">
        <v>351</v>
      </c>
      <c r="AC60" s="82">
        <f t="shared" si="14"/>
        <v>32</v>
      </c>
      <c r="AD60" s="82">
        <f t="shared" si="26"/>
        <v>28</v>
      </c>
      <c r="AE60" s="82">
        <f t="shared" si="16"/>
        <v>2</v>
      </c>
      <c r="AF60" s="83" t="str">
        <f t="shared" si="12"/>
        <v>PN 8</v>
      </c>
    </row>
    <row r="61" spans="1:33">
      <c r="A61" s="129"/>
      <c r="B61" s="130" t="s">
        <v>421</v>
      </c>
      <c r="C61" s="131">
        <v>9876999.0529999994</v>
      </c>
      <c r="D61" s="131">
        <v>687733.69499999995</v>
      </c>
      <c r="E61" s="132">
        <v>1559.3209999999999</v>
      </c>
      <c r="F61" s="84">
        <v>1100</v>
      </c>
      <c r="G61" s="77">
        <f t="shared" si="18"/>
        <v>20</v>
      </c>
      <c r="H61" s="132">
        <v>1883.461</v>
      </c>
      <c r="I61" s="78">
        <f t="shared" si="13"/>
        <v>4.6296296296296298E-4</v>
      </c>
      <c r="J61" s="78">
        <f t="shared" si="20"/>
        <v>2.8000000000000001E-2</v>
      </c>
      <c r="K61" s="78">
        <f t="shared" si="21"/>
        <v>6.1544000000000008E-4</v>
      </c>
      <c r="L61" s="78">
        <f t="shared" si="28"/>
        <v>0.75224711257468302</v>
      </c>
      <c r="M61" s="78">
        <v>150</v>
      </c>
      <c r="N61" s="78">
        <f t="shared" si="22"/>
        <v>0.48903709367530063</v>
      </c>
      <c r="O61" s="78">
        <f t="shared" si="27"/>
        <v>2.8841779733789388E-2</v>
      </c>
      <c r="P61" s="104">
        <f t="shared" si="10"/>
        <v>1887.1869999999999</v>
      </c>
      <c r="Q61" s="79">
        <f t="shared" si="23"/>
        <v>1887.1869999999999</v>
      </c>
      <c r="R61" s="79">
        <f t="shared" si="24"/>
        <v>1887.1581582202662</v>
      </c>
      <c r="S61" s="80">
        <f t="shared" si="11"/>
        <v>7.1549999999990635E-2</v>
      </c>
      <c r="T61" s="79">
        <f t="shared" si="25"/>
        <v>1882.461</v>
      </c>
      <c r="U61" s="79">
        <f>1</f>
        <v>1</v>
      </c>
      <c r="V61" s="79">
        <f t="shared" si="8"/>
        <v>4.6971582202661466</v>
      </c>
      <c r="W61" s="78">
        <f t="shared" si="19"/>
        <v>4.7259999999998854</v>
      </c>
      <c r="X61" s="76"/>
      <c r="Y61" s="76"/>
      <c r="Z61" s="81"/>
      <c r="AA61" s="81"/>
      <c r="AB61" s="133" t="s">
        <v>351</v>
      </c>
      <c r="AC61" s="82">
        <f t="shared" si="14"/>
        <v>32</v>
      </c>
      <c r="AD61" s="82">
        <f t="shared" si="26"/>
        <v>28</v>
      </c>
      <c r="AE61" s="82">
        <f t="shared" si="16"/>
        <v>2</v>
      </c>
      <c r="AF61" s="83" t="str">
        <f t="shared" si="12"/>
        <v>PN 8</v>
      </c>
    </row>
    <row r="62" spans="1:33">
      <c r="A62" s="129"/>
      <c r="B62" s="134" t="s">
        <v>422</v>
      </c>
      <c r="C62" s="131">
        <v>9877020.182</v>
      </c>
      <c r="D62" s="131">
        <v>687740.48899999994</v>
      </c>
      <c r="E62" s="132">
        <v>1561.126</v>
      </c>
      <c r="F62" s="84">
        <v>1120</v>
      </c>
      <c r="G62" s="77">
        <f t="shared" si="18"/>
        <v>20</v>
      </c>
      <c r="H62" s="132">
        <v>1883.3789999999999</v>
      </c>
      <c r="I62" s="78">
        <f t="shared" si="13"/>
        <v>4.6296296296296298E-4</v>
      </c>
      <c r="J62" s="78">
        <f t="shared" si="20"/>
        <v>2.8000000000000001E-2</v>
      </c>
      <c r="K62" s="78">
        <f t="shared" si="21"/>
        <v>6.1544000000000008E-4</v>
      </c>
      <c r="L62" s="78">
        <f t="shared" si="28"/>
        <v>0.75224711257468302</v>
      </c>
      <c r="M62" s="78">
        <v>150</v>
      </c>
      <c r="N62" s="78">
        <f t="shared" si="22"/>
        <v>0.48903709367530063</v>
      </c>
      <c r="O62" s="78">
        <f>POWER(L62,2)/(2*9.81)</f>
        <v>2.8841779733789388E-2</v>
      </c>
      <c r="P62" s="104">
        <f t="shared" si="10"/>
        <v>1887.1869999999999</v>
      </c>
      <c r="Q62" s="79">
        <f t="shared" si="23"/>
        <v>1887.1869999999999</v>
      </c>
      <c r="R62" s="79">
        <f t="shared" si="24"/>
        <v>1887.1581582202662</v>
      </c>
      <c r="S62" s="80">
        <f t="shared" si="11"/>
        <v>9.0250000000003189E-2</v>
      </c>
      <c r="T62" s="79">
        <f t="shared" si="25"/>
        <v>1882.3789999999999</v>
      </c>
      <c r="U62" s="79">
        <f>1</f>
        <v>1</v>
      </c>
      <c r="V62" s="79">
        <f t="shared" si="8"/>
        <v>4.7791582202662539</v>
      </c>
      <c r="W62" s="78">
        <f t="shared" si="19"/>
        <v>4.8079999999999927</v>
      </c>
      <c r="X62" s="76"/>
      <c r="Y62" s="76"/>
      <c r="Z62" s="81"/>
      <c r="AA62" s="81"/>
      <c r="AB62" s="133" t="s">
        <v>351</v>
      </c>
      <c r="AC62" s="82">
        <f t="shared" si="14"/>
        <v>32</v>
      </c>
      <c r="AD62" s="82">
        <f t="shared" si="26"/>
        <v>28</v>
      </c>
      <c r="AE62" s="82">
        <f t="shared" si="16"/>
        <v>2</v>
      </c>
      <c r="AF62" s="83" t="str">
        <f t="shared" si="12"/>
        <v>PN 8</v>
      </c>
    </row>
    <row r="63" spans="1:33">
      <c r="A63" s="129"/>
      <c r="B63" s="130" t="s">
        <v>423</v>
      </c>
      <c r="C63" s="131">
        <v>9877041.7569999993</v>
      </c>
      <c r="D63" s="131">
        <v>687746.67200000002</v>
      </c>
      <c r="E63" s="132">
        <v>1562.7360000000001</v>
      </c>
      <c r="F63" s="84">
        <v>1140</v>
      </c>
      <c r="G63" s="77">
        <f t="shared" si="18"/>
        <v>20</v>
      </c>
      <c r="H63" s="132">
        <v>1883.299</v>
      </c>
      <c r="I63" s="78">
        <f t="shared" si="13"/>
        <v>4.6296296296296298E-4</v>
      </c>
      <c r="J63" s="78">
        <f t="shared" si="20"/>
        <v>2.8000000000000001E-2</v>
      </c>
      <c r="K63" s="78">
        <f t="shared" si="21"/>
        <v>6.1544000000000008E-4</v>
      </c>
      <c r="L63" s="78">
        <f t="shared" si="28"/>
        <v>0.75224711257468302</v>
      </c>
      <c r="M63" s="78">
        <v>150</v>
      </c>
      <c r="N63" s="78">
        <f t="shared" si="22"/>
        <v>0.48903709367530063</v>
      </c>
      <c r="O63" s="78">
        <f>POWER(L63,2)/(2*9.81)</f>
        <v>2.8841779733789388E-2</v>
      </c>
      <c r="P63" s="104">
        <f t="shared" si="10"/>
        <v>1887.1869999999999</v>
      </c>
      <c r="Q63" s="79">
        <f t="shared" si="23"/>
        <v>1887.1869999999999</v>
      </c>
      <c r="R63" s="79">
        <f t="shared" si="24"/>
        <v>1887.1581582202662</v>
      </c>
      <c r="S63" s="80">
        <f t="shared" si="11"/>
        <v>8.0500000000006372E-2</v>
      </c>
      <c r="T63" s="79">
        <f t="shared" si="25"/>
        <v>1882.299</v>
      </c>
      <c r="U63" s="79">
        <f>1</f>
        <v>1</v>
      </c>
      <c r="V63" s="79">
        <f t="shared" si="8"/>
        <v>4.8591582202661812</v>
      </c>
      <c r="W63" s="78">
        <f t="shared" si="19"/>
        <v>4.88799999999992</v>
      </c>
      <c r="X63" s="76"/>
      <c r="Y63" s="76"/>
      <c r="Z63" s="81"/>
      <c r="AA63" s="81"/>
      <c r="AB63" s="133" t="s">
        <v>351</v>
      </c>
      <c r="AC63" s="82">
        <f t="shared" si="14"/>
        <v>32</v>
      </c>
      <c r="AD63" s="82">
        <f t="shared" si="26"/>
        <v>28</v>
      </c>
      <c r="AE63" s="82">
        <f t="shared" si="16"/>
        <v>2</v>
      </c>
      <c r="AF63" s="83" t="str">
        <f t="shared" si="12"/>
        <v>PN 8</v>
      </c>
    </row>
    <row r="64" spans="1:33">
      <c r="A64" s="129"/>
      <c r="B64" s="134" t="s">
        <v>424</v>
      </c>
      <c r="C64" s="131">
        <v>9877063.7799999993</v>
      </c>
      <c r="D64" s="131">
        <v>687753.245</v>
      </c>
      <c r="E64" s="132">
        <v>1564.9010000000001</v>
      </c>
      <c r="F64" s="84">
        <v>1160</v>
      </c>
      <c r="G64" s="77">
        <f t="shared" si="18"/>
        <v>20</v>
      </c>
      <c r="H64" s="132">
        <v>1883.2239999999999</v>
      </c>
      <c r="I64" s="78">
        <f t="shared" si="13"/>
        <v>4.6296296296296298E-4</v>
      </c>
      <c r="J64" s="78">
        <f t="shared" si="20"/>
        <v>2.8000000000000001E-2</v>
      </c>
      <c r="K64" s="78">
        <f t="shared" si="21"/>
        <v>6.1544000000000008E-4</v>
      </c>
      <c r="L64" s="78">
        <f t="shared" si="28"/>
        <v>0.75224711257468302</v>
      </c>
      <c r="M64" s="78">
        <v>150</v>
      </c>
      <c r="N64" s="78">
        <f t="shared" si="22"/>
        <v>0.48903709367530063</v>
      </c>
      <c r="O64" s="78">
        <f>POWER(L64,2)/(2*9.81)</f>
        <v>2.8841779733789388E-2</v>
      </c>
      <c r="P64" s="104">
        <f t="shared" si="10"/>
        <v>1887.1869999999999</v>
      </c>
      <c r="Q64" s="79">
        <f t="shared" si="23"/>
        <v>1887.1869999999999</v>
      </c>
      <c r="R64" s="79">
        <f t="shared" si="24"/>
        <v>1887.1581582202662</v>
      </c>
      <c r="S64" s="80">
        <f t="shared" si="11"/>
        <v>0.10824999999999818</v>
      </c>
      <c r="T64" s="79">
        <f>H64-U64</f>
        <v>1882.2239999999999</v>
      </c>
      <c r="U64" s="79">
        <f>1</f>
        <v>1</v>
      </c>
      <c r="V64" s="79">
        <f t="shared" si="8"/>
        <v>4.9341582202662266</v>
      </c>
      <c r="W64" s="78">
        <f t="shared" si="19"/>
        <v>4.9629999999999654</v>
      </c>
      <c r="X64" s="76"/>
      <c r="Y64" s="76"/>
      <c r="Z64" s="81"/>
      <c r="AA64" s="81"/>
      <c r="AB64" s="133" t="s">
        <v>351</v>
      </c>
      <c r="AC64" s="82">
        <f t="shared" si="14"/>
        <v>32</v>
      </c>
      <c r="AD64" s="82">
        <f t="shared" si="26"/>
        <v>28</v>
      </c>
      <c r="AE64" s="82">
        <f t="shared" si="16"/>
        <v>2</v>
      </c>
      <c r="AF64" s="83" t="str">
        <f t="shared" si="12"/>
        <v>PN 8</v>
      </c>
    </row>
    <row r="65" spans="1:32">
      <c r="A65" s="129"/>
      <c r="B65" s="130" t="s">
        <v>425</v>
      </c>
      <c r="C65" s="131">
        <v>9877085.3870000001</v>
      </c>
      <c r="D65" s="131">
        <v>687758.97</v>
      </c>
      <c r="E65" s="132">
        <v>1567.155</v>
      </c>
      <c r="F65" s="84">
        <v>1180</v>
      </c>
      <c r="G65" s="77">
        <f t="shared" si="18"/>
        <v>20</v>
      </c>
      <c r="H65" s="132">
        <v>1883.123</v>
      </c>
      <c r="I65" s="78">
        <f t="shared" si="13"/>
        <v>4.6296296296296298E-4</v>
      </c>
      <c r="J65" s="78">
        <f t="shared" si="20"/>
        <v>2.8000000000000001E-2</v>
      </c>
      <c r="K65" s="78">
        <f t="shared" si="21"/>
        <v>6.1544000000000008E-4</v>
      </c>
      <c r="L65" s="78">
        <f t="shared" si="28"/>
        <v>0.75224711257468302</v>
      </c>
      <c r="M65" s="78">
        <v>150</v>
      </c>
      <c r="N65" s="78">
        <f t="shared" si="22"/>
        <v>0.48903709367530063</v>
      </c>
      <c r="O65" s="78">
        <f>POWER(L65,2)/(2*9.81)</f>
        <v>2.8841779733789388E-2</v>
      </c>
      <c r="P65" s="104">
        <f t="shared" si="10"/>
        <v>1887.1869999999999</v>
      </c>
      <c r="Q65" s="79">
        <f t="shared" si="23"/>
        <v>1887.1869999999999</v>
      </c>
      <c r="R65" s="79">
        <f t="shared" si="24"/>
        <v>1887.1581582202662</v>
      </c>
      <c r="S65" s="80">
        <f t="shared" si="11"/>
        <v>0.11269999999999528</v>
      </c>
      <c r="T65" s="79">
        <f>H65-U65</f>
        <v>1882.123</v>
      </c>
      <c r="U65" s="79">
        <f>1</f>
        <v>1</v>
      </c>
      <c r="V65" s="79">
        <f t="shared" si="8"/>
        <v>5.035158220266112</v>
      </c>
      <c r="W65" s="78">
        <f t="shared" si="19"/>
        <v>5.0639999999998508</v>
      </c>
      <c r="X65" s="76"/>
      <c r="Y65" s="76"/>
      <c r="Z65" s="81"/>
      <c r="AA65" s="81"/>
      <c r="AB65" s="133" t="s">
        <v>351</v>
      </c>
      <c r="AC65" s="82">
        <f t="shared" si="14"/>
        <v>32</v>
      </c>
      <c r="AD65" s="82">
        <f t="shared" si="26"/>
        <v>28</v>
      </c>
      <c r="AE65" s="82">
        <f t="shared" si="16"/>
        <v>2</v>
      </c>
      <c r="AF65" s="83" t="str">
        <f t="shared" si="12"/>
        <v>PN 8</v>
      </c>
    </row>
    <row r="66" spans="1:32">
      <c r="A66" s="129"/>
      <c r="B66" s="134" t="s">
        <v>426</v>
      </c>
      <c r="C66" s="131">
        <v>9877106.9220000003</v>
      </c>
      <c r="D66" s="131">
        <v>687763.89099999995</v>
      </c>
      <c r="E66" s="132">
        <v>1569.2059999999999</v>
      </c>
      <c r="F66" s="84">
        <v>1200</v>
      </c>
      <c r="G66" s="77">
        <f t="shared" si="18"/>
        <v>20</v>
      </c>
      <c r="H66" s="132">
        <v>1883.0039999999999</v>
      </c>
      <c r="I66" s="78">
        <f t="shared" si="13"/>
        <v>4.6296296296296298E-4</v>
      </c>
      <c r="J66" s="78">
        <f t="shared" si="20"/>
        <v>2.8000000000000001E-2</v>
      </c>
      <c r="K66" s="78">
        <f t="shared" si="21"/>
        <v>6.1544000000000008E-4</v>
      </c>
      <c r="L66" s="78">
        <f t="shared" si="28"/>
        <v>0.75224711257468302</v>
      </c>
      <c r="M66" s="78">
        <v>150</v>
      </c>
      <c r="N66" s="78">
        <f t="shared" ref="N66:N84" si="29">6.843*G66*POWER(L66,1.852)/(POWER(J66,1.167)*POWER(M66,1.852))</f>
        <v>0.48903709367530063</v>
      </c>
      <c r="O66" s="78">
        <f t="shared" ref="O66:O84" si="30">POWER(L66,2)/(2*9.81)</f>
        <v>2.8841779733789388E-2</v>
      </c>
      <c r="P66" s="104">
        <f t="shared" si="10"/>
        <v>1887.1869999999999</v>
      </c>
      <c r="Q66" s="79">
        <f t="shared" si="23"/>
        <v>1887.1869999999999</v>
      </c>
      <c r="R66" s="79">
        <f t="shared" si="24"/>
        <v>1887.1581582202662</v>
      </c>
      <c r="S66" s="80">
        <f t="shared" si="11"/>
        <v>0.10254999999999655</v>
      </c>
      <c r="T66" s="79">
        <f t="shared" ref="T66:T84" si="31">H66-U66</f>
        <v>1882.0039999999999</v>
      </c>
      <c r="U66" s="79">
        <f>1</f>
        <v>1</v>
      </c>
      <c r="V66" s="79">
        <f t="shared" si="8"/>
        <v>5.1541582202662539</v>
      </c>
      <c r="W66" s="78">
        <f t="shared" si="19"/>
        <v>5.1829999999999927</v>
      </c>
      <c r="X66" s="76"/>
      <c r="Y66" s="76"/>
      <c r="Z66" s="81"/>
      <c r="AA66" s="81"/>
      <c r="AB66" s="133" t="s">
        <v>351</v>
      </c>
      <c r="AC66" s="82">
        <f t="shared" si="14"/>
        <v>32</v>
      </c>
      <c r="AD66" s="82">
        <f t="shared" si="26"/>
        <v>28</v>
      </c>
      <c r="AE66" s="82">
        <f t="shared" si="16"/>
        <v>2</v>
      </c>
      <c r="AF66" s="83" t="str">
        <f t="shared" si="12"/>
        <v>PN 8</v>
      </c>
    </row>
    <row r="67" spans="1:32">
      <c r="A67" s="129"/>
      <c r="B67" s="130" t="s">
        <v>427</v>
      </c>
      <c r="C67" s="131">
        <v>9877128.7119999994</v>
      </c>
      <c r="D67" s="131">
        <v>687767.46400000004</v>
      </c>
      <c r="E67" s="132">
        <v>1570.972</v>
      </c>
      <c r="F67" s="84">
        <v>1220</v>
      </c>
      <c r="G67" s="77">
        <f t="shared" si="18"/>
        <v>20</v>
      </c>
      <c r="H67" s="132">
        <v>1882.902</v>
      </c>
      <c r="I67" s="78">
        <f t="shared" si="13"/>
        <v>4.6296296296296298E-4</v>
      </c>
      <c r="J67" s="78">
        <f t="shared" si="20"/>
        <v>2.8000000000000001E-2</v>
      </c>
      <c r="K67" s="78">
        <f t="shared" si="21"/>
        <v>6.1544000000000008E-4</v>
      </c>
      <c r="L67" s="78">
        <f t="shared" si="28"/>
        <v>0.75224711257468302</v>
      </c>
      <c r="M67" s="78">
        <v>150</v>
      </c>
      <c r="N67" s="78">
        <f t="shared" si="29"/>
        <v>0.48903709367530063</v>
      </c>
      <c r="O67" s="78">
        <f t="shared" si="30"/>
        <v>2.8841779733789388E-2</v>
      </c>
      <c r="P67" s="104">
        <f t="shared" si="10"/>
        <v>1887.1869999999999</v>
      </c>
      <c r="Q67" s="79">
        <f t="shared" si="23"/>
        <v>1887.1869999999999</v>
      </c>
      <c r="R67" s="79">
        <f t="shared" si="24"/>
        <v>1887.1581582202662</v>
      </c>
      <c r="S67" s="80">
        <f t="shared" si="11"/>
        <v>8.830000000000382E-2</v>
      </c>
      <c r="T67" s="79">
        <f t="shared" si="31"/>
        <v>1881.902</v>
      </c>
      <c r="U67" s="79">
        <f>1</f>
        <v>1</v>
      </c>
      <c r="V67" s="79">
        <f t="shared" si="8"/>
        <v>5.2561582202661157</v>
      </c>
      <c r="W67" s="78">
        <f t="shared" ref="W67:W84" si="32">$P$35-T67</f>
        <v>5.2849999999998545</v>
      </c>
      <c r="X67" s="76"/>
      <c r="Y67" s="76"/>
      <c r="Z67" s="81"/>
      <c r="AA67" s="81"/>
      <c r="AB67" s="133" t="s">
        <v>351</v>
      </c>
      <c r="AC67" s="82">
        <f t="shared" si="14"/>
        <v>32</v>
      </c>
      <c r="AD67" s="82">
        <f t="shared" si="26"/>
        <v>28</v>
      </c>
      <c r="AE67" s="82">
        <f t="shared" si="16"/>
        <v>2</v>
      </c>
      <c r="AF67" s="83" t="str">
        <f t="shared" si="12"/>
        <v>PN 8</v>
      </c>
    </row>
    <row r="68" spans="1:32">
      <c r="A68" s="129"/>
      <c r="B68" s="134" t="s">
        <v>428</v>
      </c>
      <c r="C68" s="131">
        <v>9877149.9470000006</v>
      </c>
      <c r="D68" s="131">
        <v>687773.12</v>
      </c>
      <c r="E68" s="132">
        <v>1572.058</v>
      </c>
      <c r="F68" s="84">
        <v>1240</v>
      </c>
      <c r="G68" s="77">
        <f t="shared" si="18"/>
        <v>20</v>
      </c>
      <c r="H68" s="132">
        <v>1882.808</v>
      </c>
      <c r="I68" s="78">
        <f t="shared" si="13"/>
        <v>4.6296296296296298E-4</v>
      </c>
      <c r="J68" s="78">
        <f t="shared" si="20"/>
        <v>2.8000000000000001E-2</v>
      </c>
      <c r="K68" s="78">
        <f t="shared" si="21"/>
        <v>6.1544000000000008E-4</v>
      </c>
      <c r="L68" s="78">
        <f t="shared" si="28"/>
        <v>0.75224711257468302</v>
      </c>
      <c r="M68" s="78">
        <v>150</v>
      </c>
      <c r="N68" s="78">
        <f t="shared" si="29"/>
        <v>0.48903709367530063</v>
      </c>
      <c r="O68" s="78">
        <f t="shared" si="30"/>
        <v>2.8841779733789388E-2</v>
      </c>
      <c r="P68" s="104">
        <f t="shared" si="10"/>
        <v>1887.1869999999999</v>
      </c>
      <c r="Q68" s="79">
        <f t="shared" si="23"/>
        <v>1887.1869999999999</v>
      </c>
      <c r="R68" s="79">
        <f t="shared" si="24"/>
        <v>1887.1581582202662</v>
      </c>
      <c r="S68" s="80">
        <f t="shared" si="11"/>
        <v>5.4300000000000639E-2</v>
      </c>
      <c r="T68" s="79">
        <f t="shared" si="31"/>
        <v>1881.808</v>
      </c>
      <c r="U68" s="79">
        <f>1</f>
        <v>1</v>
      </c>
      <c r="V68" s="79">
        <f t="shared" si="8"/>
        <v>5.3501582202661666</v>
      </c>
      <c r="W68" s="78">
        <f t="shared" si="32"/>
        <v>5.3789999999999054</v>
      </c>
      <c r="X68" s="76"/>
      <c r="Y68" s="76"/>
      <c r="Z68" s="81"/>
      <c r="AA68" s="81"/>
      <c r="AB68" s="133" t="s">
        <v>351</v>
      </c>
      <c r="AC68" s="82">
        <f t="shared" si="14"/>
        <v>32</v>
      </c>
      <c r="AD68" s="82">
        <f t="shared" si="26"/>
        <v>28</v>
      </c>
      <c r="AE68" s="82">
        <f t="shared" si="16"/>
        <v>2</v>
      </c>
      <c r="AF68" s="83" t="str">
        <f t="shared" si="12"/>
        <v>PN 8</v>
      </c>
    </row>
    <row r="69" spans="1:32">
      <c r="A69" s="129"/>
      <c r="B69" s="130" t="s">
        <v>429</v>
      </c>
      <c r="C69" s="131">
        <v>9877170.9790000003</v>
      </c>
      <c r="D69" s="131">
        <v>687778.28700000001</v>
      </c>
      <c r="E69" s="132">
        <v>1572.652</v>
      </c>
      <c r="F69" s="84">
        <v>1260</v>
      </c>
      <c r="G69" s="77">
        <f t="shared" si="18"/>
        <v>20</v>
      </c>
      <c r="H69" s="132">
        <v>1882.6949999999999</v>
      </c>
      <c r="I69" s="78">
        <f t="shared" si="13"/>
        <v>4.6296296296296298E-4</v>
      </c>
      <c r="J69" s="78">
        <f t="shared" si="20"/>
        <v>2.8000000000000001E-2</v>
      </c>
      <c r="K69" s="78">
        <f t="shared" si="21"/>
        <v>6.1544000000000008E-4</v>
      </c>
      <c r="L69" s="78">
        <f t="shared" si="28"/>
        <v>0.75224711257468302</v>
      </c>
      <c r="M69" s="78">
        <v>150</v>
      </c>
      <c r="N69" s="78">
        <f t="shared" si="29"/>
        <v>0.48903709367530063</v>
      </c>
      <c r="O69" s="78">
        <f t="shared" si="30"/>
        <v>2.8841779733789388E-2</v>
      </c>
      <c r="P69" s="104">
        <f t="shared" si="10"/>
        <v>1887.1869999999999</v>
      </c>
      <c r="Q69" s="79">
        <f t="shared" si="23"/>
        <v>1887.1869999999999</v>
      </c>
      <c r="R69" s="79">
        <f t="shared" si="24"/>
        <v>1887.1581582202662</v>
      </c>
      <c r="S69" s="80">
        <f t="shared" si="11"/>
        <v>2.9700000000002547E-2</v>
      </c>
      <c r="T69" s="79">
        <f t="shared" si="31"/>
        <v>1881.6949999999999</v>
      </c>
      <c r="U69" s="79">
        <f>1</f>
        <v>1</v>
      </c>
      <c r="V69" s="79">
        <f t="shared" si="8"/>
        <v>5.463158220266223</v>
      </c>
      <c r="W69" s="78">
        <f t="shared" si="32"/>
        <v>5.4919999999999618</v>
      </c>
      <c r="X69" s="76"/>
      <c r="Y69" s="76"/>
      <c r="Z69" s="81"/>
      <c r="AA69" s="81"/>
      <c r="AB69" s="133" t="s">
        <v>351</v>
      </c>
      <c r="AC69" s="82">
        <f t="shared" si="14"/>
        <v>32</v>
      </c>
      <c r="AD69" s="82">
        <f t="shared" si="26"/>
        <v>28</v>
      </c>
      <c r="AE69" s="82">
        <f t="shared" si="16"/>
        <v>2</v>
      </c>
      <c r="AF69" s="83" t="str">
        <f t="shared" si="12"/>
        <v>PN 8</v>
      </c>
    </row>
    <row r="70" spans="1:32">
      <c r="A70" s="129"/>
      <c r="B70" s="134" t="s">
        <v>430</v>
      </c>
      <c r="C70" s="131">
        <v>9877191.6789999995</v>
      </c>
      <c r="D70" s="131">
        <v>687784.29700000002</v>
      </c>
      <c r="E70" s="132">
        <v>1573.277</v>
      </c>
      <c r="F70" s="84">
        <v>1280</v>
      </c>
      <c r="G70" s="77">
        <f t="shared" si="18"/>
        <v>20</v>
      </c>
      <c r="H70" s="132">
        <v>1882.578</v>
      </c>
      <c r="I70" s="78">
        <f t="shared" si="13"/>
        <v>4.6296296296296298E-4</v>
      </c>
      <c r="J70" s="78">
        <f t="shared" si="20"/>
        <v>2.8000000000000001E-2</v>
      </c>
      <c r="K70" s="78">
        <f t="shared" si="21"/>
        <v>6.1544000000000008E-4</v>
      </c>
      <c r="L70" s="78">
        <f t="shared" si="28"/>
        <v>0.75224711257468302</v>
      </c>
      <c r="M70" s="78">
        <v>150</v>
      </c>
      <c r="N70" s="78">
        <f t="shared" si="29"/>
        <v>0.48903709367530063</v>
      </c>
      <c r="O70" s="78">
        <f t="shared" si="30"/>
        <v>2.8841779733789388E-2</v>
      </c>
      <c r="P70" s="104">
        <f t="shared" si="10"/>
        <v>1887.1869999999999</v>
      </c>
      <c r="Q70" s="79">
        <f t="shared" si="23"/>
        <v>1887.1869999999999</v>
      </c>
      <c r="R70" s="79">
        <f t="shared" si="24"/>
        <v>1887.1581582202662</v>
      </c>
      <c r="S70" s="80">
        <f t="shared" si="11"/>
        <v>3.125E-2</v>
      </c>
      <c r="T70" s="79">
        <f t="shared" si="31"/>
        <v>1881.578</v>
      </c>
      <c r="U70" s="79">
        <f>1</f>
        <v>1</v>
      </c>
      <c r="V70" s="79">
        <f t="shared" si="8"/>
        <v>5.5801582202661848</v>
      </c>
      <c r="W70" s="78">
        <f t="shared" si="32"/>
        <v>5.6089999999999236</v>
      </c>
      <c r="X70" s="76"/>
      <c r="Y70" s="76"/>
      <c r="Z70" s="81"/>
      <c r="AA70" s="81"/>
      <c r="AB70" s="133" t="s">
        <v>351</v>
      </c>
      <c r="AC70" s="82">
        <f t="shared" si="14"/>
        <v>32</v>
      </c>
      <c r="AD70" s="82">
        <f t="shared" si="26"/>
        <v>28</v>
      </c>
      <c r="AE70" s="82">
        <f t="shared" si="16"/>
        <v>2</v>
      </c>
      <c r="AF70" s="83" t="str">
        <f t="shared" si="12"/>
        <v>PN 8</v>
      </c>
    </row>
    <row r="71" spans="1:32">
      <c r="A71" s="129"/>
      <c r="B71" s="130" t="s">
        <v>431</v>
      </c>
      <c r="C71" s="131">
        <v>9877212.1669999994</v>
      </c>
      <c r="D71" s="131">
        <v>687790.19499999995</v>
      </c>
      <c r="E71" s="132">
        <v>1574.0920000000001</v>
      </c>
      <c r="F71" s="84">
        <v>1300</v>
      </c>
      <c r="G71" s="77">
        <f t="shared" si="18"/>
        <v>20</v>
      </c>
      <c r="H71" s="132">
        <v>1882.463</v>
      </c>
      <c r="I71" s="78">
        <f t="shared" si="13"/>
        <v>4.6296296296296298E-4</v>
      </c>
      <c r="J71" s="78">
        <f t="shared" si="20"/>
        <v>2.8000000000000001E-2</v>
      </c>
      <c r="K71" s="78">
        <f t="shared" si="21"/>
        <v>6.1544000000000008E-4</v>
      </c>
      <c r="L71" s="78">
        <f t="shared" si="28"/>
        <v>0.75224711257468302</v>
      </c>
      <c r="M71" s="78">
        <v>150</v>
      </c>
      <c r="N71" s="78">
        <f t="shared" si="29"/>
        <v>0.48903709367530063</v>
      </c>
      <c r="O71" s="78">
        <f t="shared" si="30"/>
        <v>2.8841779733789388E-2</v>
      </c>
      <c r="P71" s="104">
        <f t="shared" si="10"/>
        <v>1887.1869999999999</v>
      </c>
      <c r="Q71" s="79">
        <f t="shared" si="23"/>
        <v>1887.1869999999999</v>
      </c>
      <c r="R71" s="79">
        <f t="shared" si="24"/>
        <v>1887.1581582202662</v>
      </c>
      <c r="S71" s="80">
        <f t="shared" si="11"/>
        <v>4.0750000000002728E-2</v>
      </c>
      <c r="T71" s="79">
        <f t="shared" si="31"/>
        <v>1881.463</v>
      </c>
      <c r="U71" s="79">
        <f>1</f>
        <v>1</v>
      </c>
      <c r="V71" s="79">
        <f t="shared" ref="V71:V84" si="33">R71-T71</f>
        <v>5.6951582202661939</v>
      </c>
      <c r="W71" s="78">
        <f t="shared" si="32"/>
        <v>5.7239999999999327</v>
      </c>
      <c r="X71" s="76"/>
      <c r="Y71" s="76"/>
      <c r="Z71" s="81"/>
      <c r="AA71" s="81"/>
      <c r="AB71" s="133" t="s">
        <v>351</v>
      </c>
      <c r="AC71" s="82">
        <f t="shared" si="14"/>
        <v>32</v>
      </c>
      <c r="AD71" s="82">
        <f t="shared" si="26"/>
        <v>28</v>
      </c>
      <c r="AE71" s="82">
        <f t="shared" si="16"/>
        <v>2</v>
      </c>
      <c r="AF71" s="83" t="str">
        <f t="shared" si="12"/>
        <v>PN 8</v>
      </c>
    </row>
    <row r="72" spans="1:32">
      <c r="A72" s="129"/>
      <c r="B72" s="134" t="s">
        <v>432</v>
      </c>
      <c r="C72" s="131">
        <v>9877233.1919999998</v>
      </c>
      <c r="D72" s="131">
        <v>687796.87699999998</v>
      </c>
      <c r="E72" s="132">
        <v>1575.374</v>
      </c>
      <c r="F72" s="84">
        <v>1320</v>
      </c>
      <c r="G72" s="77">
        <f t="shared" si="18"/>
        <v>20</v>
      </c>
      <c r="H72" s="132">
        <v>1882.3489999999999</v>
      </c>
      <c r="I72" s="78">
        <f t="shared" si="13"/>
        <v>4.6296296296296298E-4</v>
      </c>
      <c r="J72" s="78">
        <f t="shared" si="20"/>
        <v>2.8000000000000001E-2</v>
      </c>
      <c r="K72" s="78">
        <f t="shared" si="21"/>
        <v>6.1544000000000008E-4</v>
      </c>
      <c r="L72" s="78">
        <f t="shared" si="28"/>
        <v>0.75224711257468302</v>
      </c>
      <c r="M72" s="78">
        <v>150</v>
      </c>
      <c r="N72" s="78">
        <f t="shared" si="29"/>
        <v>0.48903709367530063</v>
      </c>
      <c r="O72" s="78">
        <f t="shared" si="30"/>
        <v>2.8841779733789388E-2</v>
      </c>
      <c r="P72" s="104">
        <f t="shared" ref="P72:P84" si="34">P71</f>
        <v>1887.1869999999999</v>
      </c>
      <c r="Q72" s="79">
        <f t="shared" si="23"/>
        <v>1887.1869999999999</v>
      </c>
      <c r="R72" s="79">
        <f t="shared" si="24"/>
        <v>1887.1581582202662</v>
      </c>
      <c r="S72" s="80">
        <f t="shared" ref="S72:S84" si="35">(E72-E71)/G72</f>
        <v>6.4099999999996271E-2</v>
      </c>
      <c r="T72" s="79">
        <f t="shared" si="31"/>
        <v>1881.3489999999999</v>
      </c>
      <c r="U72" s="79">
        <f>1</f>
        <v>1</v>
      </c>
      <c r="V72" s="79">
        <f t="shared" si="33"/>
        <v>5.8091582202662266</v>
      </c>
      <c r="W72" s="78">
        <f t="shared" si="32"/>
        <v>5.8379999999999654</v>
      </c>
      <c r="X72" s="76"/>
      <c r="Y72" s="76"/>
      <c r="Z72" s="81"/>
      <c r="AA72" s="81"/>
      <c r="AB72" s="133" t="s">
        <v>351</v>
      </c>
      <c r="AC72" s="82">
        <f t="shared" si="14"/>
        <v>32</v>
      </c>
      <c r="AD72" s="82">
        <f t="shared" si="26"/>
        <v>28</v>
      </c>
      <c r="AE72" s="82">
        <f t="shared" ref="AE72:AE84" si="36">AE71</f>
        <v>2</v>
      </c>
      <c r="AF72" s="83" t="str">
        <f t="shared" ref="AF72" si="37">AF71</f>
        <v>PN 8</v>
      </c>
    </row>
    <row r="73" spans="1:32">
      <c r="A73" s="129"/>
      <c r="B73" s="130" t="s">
        <v>433</v>
      </c>
      <c r="C73" s="131">
        <v>9877253.4590000007</v>
      </c>
      <c r="D73" s="131">
        <v>687804.80799999996</v>
      </c>
      <c r="E73" s="132">
        <v>1576.777</v>
      </c>
      <c r="F73" s="84">
        <v>1340</v>
      </c>
      <c r="G73" s="77">
        <f t="shared" si="18"/>
        <v>20</v>
      </c>
      <c r="H73" s="132">
        <v>1882.2370000000001</v>
      </c>
      <c r="I73" s="78">
        <f t="shared" ref="I73:I84" si="38">I72-X72</f>
        <v>4.6296296296296298E-4</v>
      </c>
      <c r="J73" s="78">
        <f t="shared" si="20"/>
        <v>2.8000000000000001E-2</v>
      </c>
      <c r="K73" s="78">
        <f t="shared" si="21"/>
        <v>6.1544000000000008E-4</v>
      </c>
      <c r="L73" s="78">
        <f t="shared" si="28"/>
        <v>0.75224711257468302</v>
      </c>
      <c r="M73" s="78">
        <v>150</v>
      </c>
      <c r="N73" s="78">
        <f t="shared" si="29"/>
        <v>0.48903709367530063</v>
      </c>
      <c r="O73" s="78">
        <f t="shared" si="30"/>
        <v>2.8841779733789388E-2</v>
      </c>
      <c r="P73" s="104">
        <f t="shared" si="34"/>
        <v>1887.1869999999999</v>
      </c>
      <c r="Q73" s="79">
        <f t="shared" si="23"/>
        <v>1887.1869999999999</v>
      </c>
      <c r="R73" s="79">
        <f t="shared" si="24"/>
        <v>1887.1581582202662</v>
      </c>
      <c r="S73" s="80">
        <f t="shared" si="35"/>
        <v>7.0150000000001003E-2</v>
      </c>
      <c r="T73" s="79">
        <f t="shared" si="31"/>
        <v>1881.2370000000001</v>
      </c>
      <c r="U73" s="79">
        <f>1</f>
        <v>1</v>
      </c>
      <c r="V73" s="79">
        <f t="shared" si="33"/>
        <v>5.9211582202660793</v>
      </c>
      <c r="W73" s="78">
        <f t="shared" si="32"/>
        <v>5.9499999999998181</v>
      </c>
      <c r="X73" s="76"/>
      <c r="Y73" s="76"/>
      <c r="Z73" s="81"/>
      <c r="AA73" s="81"/>
      <c r="AB73" s="133" t="s">
        <v>351</v>
      </c>
      <c r="AC73" s="82">
        <f t="shared" ref="AC73:AC84" si="39">AC72</f>
        <v>32</v>
      </c>
      <c r="AD73" s="82">
        <f t="shared" si="26"/>
        <v>28</v>
      </c>
      <c r="AE73" s="82">
        <f t="shared" si="36"/>
        <v>2</v>
      </c>
      <c r="AF73" s="83" t="str">
        <f t="shared" ref="AF73" si="40">AF72</f>
        <v>PN 8</v>
      </c>
    </row>
    <row r="74" spans="1:32">
      <c r="A74" s="129"/>
      <c r="B74" s="134" t="s">
        <v>434</v>
      </c>
      <c r="C74" s="131">
        <v>9877276.6079999991</v>
      </c>
      <c r="D74" s="131">
        <v>687814.61399999994</v>
      </c>
      <c r="E74" s="132">
        <v>1577.797</v>
      </c>
      <c r="F74" s="84">
        <v>1360</v>
      </c>
      <c r="G74" s="77">
        <f t="shared" si="18"/>
        <v>20</v>
      </c>
      <c r="H74" s="132">
        <v>1882.1220000000001</v>
      </c>
      <c r="I74" s="78">
        <f t="shared" si="38"/>
        <v>4.6296296296296298E-4</v>
      </c>
      <c r="J74" s="78">
        <f t="shared" si="20"/>
        <v>2.8000000000000001E-2</v>
      </c>
      <c r="K74" s="78">
        <f t="shared" si="21"/>
        <v>6.1544000000000008E-4</v>
      </c>
      <c r="L74" s="78">
        <f t="shared" si="28"/>
        <v>0.75224711257468302</v>
      </c>
      <c r="M74" s="78">
        <v>150</v>
      </c>
      <c r="N74" s="78">
        <f t="shared" si="29"/>
        <v>0.48903709367530063</v>
      </c>
      <c r="O74" s="78">
        <f t="shared" si="30"/>
        <v>2.8841779733789388E-2</v>
      </c>
      <c r="P74" s="104">
        <f t="shared" si="34"/>
        <v>1887.1869999999999</v>
      </c>
      <c r="Q74" s="79">
        <f t="shared" si="23"/>
        <v>1887.1869999999999</v>
      </c>
      <c r="R74" s="79">
        <f t="shared" si="24"/>
        <v>1887.1581582202662</v>
      </c>
      <c r="S74" s="80">
        <f t="shared" si="35"/>
        <v>5.0999999999999088E-2</v>
      </c>
      <c r="T74" s="79">
        <f t="shared" si="31"/>
        <v>1881.1220000000001</v>
      </c>
      <c r="U74" s="79">
        <f>1</f>
        <v>1</v>
      </c>
      <c r="V74" s="79">
        <f t="shared" si="33"/>
        <v>6.0361582202660884</v>
      </c>
      <c r="W74" s="78">
        <f t="shared" si="32"/>
        <v>6.0649999999998272</v>
      </c>
      <c r="X74" s="76"/>
      <c r="Y74" s="76"/>
      <c r="Z74" s="81"/>
      <c r="AA74" s="81"/>
      <c r="AB74" s="133" t="s">
        <v>351</v>
      </c>
      <c r="AC74" s="82">
        <f t="shared" si="39"/>
        <v>32</v>
      </c>
      <c r="AD74" s="82">
        <f t="shared" si="26"/>
        <v>28</v>
      </c>
      <c r="AE74" s="82">
        <f t="shared" si="36"/>
        <v>2</v>
      </c>
      <c r="AF74" s="83" t="str">
        <f t="shared" ref="AF74" si="41">AF73</f>
        <v>PN 8</v>
      </c>
    </row>
    <row r="75" spans="1:32">
      <c r="A75" s="129"/>
      <c r="B75" s="130" t="s">
        <v>435</v>
      </c>
      <c r="C75" s="131">
        <v>9877297.7630000003</v>
      </c>
      <c r="D75" s="131">
        <v>687820.70499999996</v>
      </c>
      <c r="E75" s="132">
        <v>1578.326</v>
      </c>
      <c r="F75" s="84">
        <v>1380</v>
      </c>
      <c r="G75" s="77">
        <f t="shared" si="18"/>
        <v>20</v>
      </c>
      <c r="H75" s="132">
        <v>1882.002</v>
      </c>
      <c r="I75" s="78">
        <f t="shared" si="38"/>
        <v>4.6296296296296298E-4</v>
      </c>
      <c r="J75" s="78">
        <f t="shared" si="20"/>
        <v>2.8000000000000001E-2</v>
      </c>
      <c r="K75" s="78">
        <f t="shared" si="21"/>
        <v>6.1544000000000008E-4</v>
      </c>
      <c r="L75" s="78">
        <f t="shared" si="28"/>
        <v>0.75224711257468302</v>
      </c>
      <c r="M75" s="78">
        <v>150</v>
      </c>
      <c r="N75" s="78">
        <f t="shared" si="29"/>
        <v>0.48903709367530063</v>
      </c>
      <c r="O75" s="78">
        <f t="shared" si="30"/>
        <v>2.8841779733789388E-2</v>
      </c>
      <c r="P75" s="104">
        <f t="shared" si="34"/>
        <v>1887.1869999999999</v>
      </c>
      <c r="Q75" s="79">
        <f t="shared" si="23"/>
        <v>1887.1869999999999</v>
      </c>
      <c r="R75" s="79">
        <f t="shared" si="24"/>
        <v>1887.1581582202662</v>
      </c>
      <c r="S75" s="80">
        <f t="shared" si="35"/>
        <v>2.6449999999999817E-2</v>
      </c>
      <c r="T75" s="79">
        <f t="shared" si="31"/>
        <v>1881.002</v>
      </c>
      <c r="U75" s="79">
        <f>1</f>
        <v>1</v>
      </c>
      <c r="V75" s="79">
        <f t="shared" si="33"/>
        <v>6.1561582202662066</v>
      </c>
      <c r="W75" s="78">
        <f t="shared" si="32"/>
        <v>6.1849999999999454</v>
      </c>
      <c r="X75" s="76"/>
      <c r="Y75" s="76"/>
      <c r="Z75" s="81"/>
      <c r="AA75" s="81"/>
      <c r="AB75" s="133" t="s">
        <v>351</v>
      </c>
      <c r="AC75" s="82">
        <f t="shared" si="39"/>
        <v>32</v>
      </c>
      <c r="AD75" s="82">
        <f t="shared" si="26"/>
        <v>28</v>
      </c>
      <c r="AE75" s="82">
        <f t="shared" si="36"/>
        <v>2</v>
      </c>
      <c r="AF75" s="83" t="str">
        <f t="shared" ref="AF75" si="42">AF74</f>
        <v>PN 8</v>
      </c>
    </row>
    <row r="76" spans="1:32">
      <c r="A76" s="129"/>
      <c r="B76" s="134" t="s">
        <v>436</v>
      </c>
      <c r="C76" s="131">
        <v>9877318.2239999995</v>
      </c>
      <c r="D76" s="131">
        <v>687826.61800000002</v>
      </c>
      <c r="E76" s="132">
        <v>1578.836</v>
      </c>
      <c r="F76" s="84">
        <v>1400</v>
      </c>
      <c r="G76" s="77">
        <f t="shared" si="18"/>
        <v>20</v>
      </c>
      <c r="H76" s="132">
        <v>1881.894</v>
      </c>
      <c r="I76" s="78">
        <f t="shared" si="38"/>
        <v>4.6296296296296298E-4</v>
      </c>
      <c r="J76" s="78">
        <f t="shared" si="20"/>
        <v>2.8000000000000001E-2</v>
      </c>
      <c r="K76" s="78">
        <f t="shared" si="21"/>
        <v>6.1544000000000008E-4</v>
      </c>
      <c r="L76" s="78">
        <f t="shared" si="28"/>
        <v>0.75224711257468302</v>
      </c>
      <c r="M76" s="78">
        <v>150</v>
      </c>
      <c r="N76" s="78">
        <f t="shared" si="29"/>
        <v>0.48903709367530063</v>
      </c>
      <c r="O76" s="78">
        <f t="shared" si="30"/>
        <v>2.8841779733789388E-2</v>
      </c>
      <c r="P76" s="104">
        <f t="shared" si="34"/>
        <v>1887.1869999999999</v>
      </c>
      <c r="Q76" s="79">
        <f t="shared" si="23"/>
        <v>1887.1869999999999</v>
      </c>
      <c r="R76" s="79">
        <f t="shared" si="24"/>
        <v>1887.1581582202662</v>
      </c>
      <c r="S76" s="80">
        <f t="shared" si="35"/>
        <v>2.5499999999999544E-2</v>
      </c>
      <c r="T76" s="79">
        <f t="shared" si="31"/>
        <v>1880.894</v>
      </c>
      <c r="U76" s="79">
        <f>1</f>
        <v>1</v>
      </c>
      <c r="V76" s="79">
        <f t="shared" si="33"/>
        <v>6.2641582202661539</v>
      </c>
      <c r="W76" s="78">
        <f t="shared" si="32"/>
        <v>6.2929999999998927</v>
      </c>
      <c r="X76" s="76"/>
      <c r="Y76" s="76"/>
      <c r="Z76" s="81"/>
      <c r="AA76" s="81"/>
      <c r="AB76" s="133" t="s">
        <v>351</v>
      </c>
      <c r="AC76" s="82">
        <f t="shared" si="39"/>
        <v>32</v>
      </c>
      <c r="AD76" s="82">
        <f t="shared" si="26"/>
        <v>28</v>
      </c>
      <c r="AE76" s="82">
        <f t="shared" si="36"/>
        <v>2</v>
      </c>
      <c r="AF76" s="83" t="str">
        <f t="shared" ref="AF76" si="43">AF75</f>
        <v>PN 8</v>
      </c>
    </row>
    <row r="77" spans="1:32">
      <c r="A77" s="129"/>
      <c r="B77" s="130" t="s">
        <v>437</v>
      </c>
      <c r="C77" s="131">
        <v>9877338.0480000004</v>
      </c>
      <c r="D77" s="131">
        <v>687832.82799999998</v>
      </c>
      <c r="E77" s="132">
        <v>1579.34</v>
      </c>
      <c r="F77" s="84">
        <v>1420</v>
      </c>
      <c r="G77" s="77">
        <f t="shared" si="18"/>
        <v>20</v>
      </c>
      <c r="H77" s="132">
        <v>1881.798</v>
      </c>
      <c r="I77" s="78">
        <f t="shared" si="38"/>
        <v>4.6296296296296298E-4</v>
      </c>
      <c r="J77" s="78">
        <f t="shared" si="20"/>
        <v>2.8000000000000001E-2</v>
      </c>
      <c r="K77" s="78">
        <f t="shared" si="21"/>
        <v>6.1544000000000008E-4</v>
      </c>
      <c r="L77" s="78">
        <f t="shared" si="28"/>
        <v>0.75224711257468302</v>
      </c>
      <c r="M77" s="78">
        <v>150</v>
      </c>
      <c r="N77" s="78">
        <f t="shared" si="29"/>
        <v>0.48903709367530063</v>
      </c>
      <c r="O77" s="78">
        <f t="shared" si="30"/>
        <v>2.8841779733789388E-2</v>
      </c>
      <c r="P77" s="104">
        <f t="shared" si="34"/>
        <v>1887.1869999999999</v>
      </c>
      <c r="Q77" s="79">
        <f t="shared" si="23"/>
        <v>1887.1869999999999</v>
      </c>
      <c r="R77" s="79">
        <f t="shared" si="24"/>
        <v>1887.1581582202662</v>
      </c>
      <c r="S77" s="80">
        <f t="shared" si="35"/>
        <v>2.5199999999995271E-2</v>
      </c>
      <c r="T77" s="79">
        <f t="shared" si="31"/>
        <v>1880.798</v>
      </c>
      <c r="U77" s="79">
        <f>1</f>
        <v>1</v>
      </c>
      <c r="V77" s="79">
        <f t="shared" si="33"/>
        <v>6.3601582202661575</v>
      </c>
      <c r="W77" s="78">
        <f t="shared" si="32"/>
        <v>6.3889999999998963</v>
      </c>
      <c r="X77" s="76"/>
      <c r="Y77" s="76"/>
      <c r="Z77" s="81"/>
      <c r="AA77" s="81"/>
      <c r="AB77" s="133" t="s">
        <v>351</v>
      </c>
      <c r="AC77" s="82">
        <f t="shared" si="39"/>
        <v>32</v>
      </c>
      <c r="AD77" s="82">
        <f t="shared" si="26"/>
        <v>28</v>
      </c>
      <c r="AE77" s="82">
        <f t="shared" si="36"/>
        <v>2</v>
      </c>
      <c r="AF77" s="83" t="str">
        <f t="shared" ref="AF77" si="44">AF76</f>
        <v>PN 8</v>
      </c>
    </row>
    <row r="78" spans="1:32">
      <c r="A78" s="129"/>
      <c r="B78" s="134" t="s">
        <v>438</v>
      </c>
      <c r="C78" s="131">
        <v>9877356.9719999991</v>
      </c>
      <c r="D78" s="131">
        <v>687839.28500000003</v>
      </c>
      <c r="E78" s="132">
        <v>1579.9079999999999</v>
      </c>
      <c r="F78" s="84">
        <v>1440</v>
      </c>
      <c r="G78" s="77">
        <f t="shared" si="18"/>
        <v>20</v>
      </c>
      <c r="H78" s="132">
        <v>1881.681</v>
      </c>
      <c r="I78" s="78">
        <f t="shared" si="38"/>
        <v>4.6296296296296298E-4</v>
      </c>
      <c r="J78" s="78">
        <f t="shared" si="20"/>
        <v>2.8000000000000001E-2</v>
      </c>
      <c r="K78" s="78">
        <f t="shared" si="21"/>
        <v>6.1544000000000008E-4</v>
      </c>
      <c r="L78" s="78">
        <f t="shared" si="28"/>
        <v>0.75224711257468302</v>
      </c>
      <c r="M78" s="78">
        <v>150</v>
      </c>
      <c r="N78" s="78">
        <f t="shared" si="29"/>
        <v>0.48903709367530063</v>
      </c>
      <c r="O78" s="78">
        <f t="shared" si="30"/>
        <v>2.8841779733789388E-2</v>
      </c>
      <c r="P78" s="104">
        <f t="shared" si="34"/>
        <v>1887.1869999999999</v>
      </c>
      <c r="Q78" s="79">
        <f t="shared" si="23"/>
        <v>1887.1869999999999</v>
      </c>
      <c r="R78" s="79">
        <f t="shared" si="24"/>
        <v>1887.1581582202662</v>
      </c>
      <c r="S78" s="80">
        <f t="shared" si="35"/>
        <v>2.8399999999999183E-2</v>
      </c>
      <c r="T78" s="79">
        <f t="shared" si="31"/>
        <v>1880.681</v>
      </c>
      <c r="U78" s="79">
        <f>1</f>
        <v>1</v>
      </c>
      <c r="V78" s="79">
        <f t="shared" si="33"/>
        <v>6.4771582202661193</v>
      </c>
      <c r="W78" s="78">
        <f t="shared" si="32"/>
        <v>6.5059999999998581</v>
      </c>
      <c r="X78" s="76"/>
      <c r="Y78" s="76"/>
      <c r="Z78" s="81"/>
      <c r="AA78" s="81"/>
      <c r="AB78" s="133" t="s">
        <v>351</v>
      </c>
      <c r="AC78" s="82">
        <f t="shared" si="39"/>
        <v>32</v>
      </c>
      <c r="AD78" s="82">
        <f t="shared" si="26"/>
        <v>28</v>
      </c>
      <c r="AE78" s="82">
        <f t="shared" si="36"/>
        <v>2</v>
      </c>
      <c r="AF78" s="83" t="str">
        <f t="shared" ref="AF78" si="45">AF77</f>
        <v>PN 8</v>
      </c>
    </row>
    <row r="79" spans="1:32">
      <c r="A79" s="129"/>
      <c r="B79" s="130" t="s">
        <v>439</v>
      </c>
      <c r="C79" s="131">
        <v>9877375.9279999994</v>
      </c>
      <c r="D79" s="131">
        <v>687847.18799999997</v>
      </c>
      <c r="E79" s="132">
        <v>1580.5740000000001</v>
      </c>
      <c r="F79" s="84">
        <v>1460</v>
      </c>
      <c r="G79" s="77">
        <f t="shared" si="18"/>
        <v>20</v>
      </c>
      <c r="H79" s="132">
        <v>1881.546</v>
      </c>
      <c r="I79" s="78">
        <f t="shared" si="38"/>
        <v>4.6296296296296298E-4</v>
      </c>
      <c r="J79" s="78">
        <f t="shared" si="20"/>
        <v>2.8000000000000001E-2</v>
      </c>
      <c r="K79" s="78">
        <f t="shared" si="21"/>
        <v>6.1544000000000008E-4</v>
      </c>
      <c r="L79" s="78">
        <f t="shared" si="28"/>
        <v>0.75224711257468302</v>
      </c>
      <c r="M79" s="78">
        <v>150</v>
      </c>
      <c r="N79" s="78">
        <f t="shared" si="29"/>
        <v>0.48903709367530063</v>
      </c>
      <c r="O79" s="78">
        <f t="shared" si="30"/>
        <v>2.8841779733789388E-2</v>
      </c>
      <c r="P79" s="104">
        <f t="shared" si="34"/>
        <v>1887.1869999999999</v>
      </c>
      <c r="Q79" s="79">
        <f t="shared" si="23"/>
        <v>1887.1869999999999</v>
      </c>
      <c r="R79" s="79">
        <f t="shared" si="24"/>
        <v>1887.1581582202662</v>
      </c>
      <c r="S79" s="80">
        <f t="shared" si="35"/>
        <v>3.3300000000008365E-2</v>
      </c>
      <c r="T79" s="79">
        <f t="shared" si="31"/>
        <v>1880.546</v>
      </c>
      <c r="U79" s="79">
        <f>1</f>
        <v>1</v>
      </c>
      <c r="V79" s="79">
        <f t="shared" si="33"/>
        <v>6.6121582202661102</v>
      </c>
      <c r="W79" s="78">
        <f t="shared" si="32"/>
        <v>6.640999999999849</v>
      </c>
      <c r="X79" s="76"/>
      <c r="Y79" s="76"/>
      <c r="Z79" s="81"/>
      <c r="AA79" s="81"/>
      <c r="AB79" s="133" t="s">
        <v>351</v>
      </c>
      <c r="AC79" s="82">
        <f t="shared" si="39"/>
        <v>32</v>
      </c>
      <c r="AD79" s="82">
        <f t="shared" si="26"/>
        <v>28</v>
      </c>
      <c r="AE79" s="82">
        <f t="shared" si="36"/>
        <v>2</v>
      </c>
      <c r="AF79" s="83" t="str">
        <f t="shared" ref="AF79" si="46">AF78</f>
        <v>PN 8</v>
      </c>
    </row>
    <row r="80" spans="1:32">
      <c r="A80" s="129"/>
      <c r="B80" s="134" t="s">
        <v>440</v>
      </c>
      <c r="C80" s="131">
        <v>9877396.3420000002</v>
      </c>
      <c r="D80" s="131">
        <v>687855.82900000003</v>
      </c>
      <c r="E80" s="132">
        <v>1581.204</v>
      </c>
      <c r="F80" s="84">
        <v>1480</v>
      </c>
      <c r="G80" s="77">
        <f t="shared" ref="G80:G84" si="47">F80-F79</f>
        <v>20</v>
      </c>
      <c r="H80" s="132">
        <v>1881.4290000000001</v>
      </c>
      <c r="I80" s="78">
        <f t="shared" si="38"/>
        <v>4.6296296296296298E-4</v>
      </c>
      <c r="J80" s="78">
        <f t="shared" si="20"/>
        <v>2.8000000000000001E-2</v>
      </c>
      <c r="K80" s="78">
        <f t="shared" si="21"/>
        <v>6.1544000000000008E-4</v>
      </c>
      <c r="L80" s="78">
        <f t="shared" si="28"/>
        <v>0.75224711257468302</v>
      </c>
      <c r="M80" s="78">
        <v>150</v>
      </c>
      <c r="N80" s="78">
        <f t="shared" si="29"/>
        <v>0.48903709367530063</v>
      </c>
      <c r="O80" s="78">
        <f t="shared" si="30"/>
        <v>2.8841779733789388E-2</v>
      </c>
      <c r="P80" s="104">
        <f t="shared" si="34"/>
        <v>1887.1869999999999</v>
      </c>
      <c r="Q80" s="79">
        <f t="shared" si="23"/>
        <v>1887.1869999999999</v>
      </c>
      <c r="R80" s="79">
        <f t="shared" si="24"/>
        <v>1887.1581582202662</v>
      </c>
      <c r="S80" s="80">
        <f t="shared" si="35"/>
        <v>3.1499999999994088E-2</v>
      </c>
      <c r="T80" s="79">
        <f t="shared" si="31"/>
        <v>1880.4290000000001</v>
      </c>
      <c r="U80" s="79">
        <f>1</f>
        <v>1</v>
      </c>
      <c r="V80" s="79">
        <f t="shared" si="33"/>
        <v>6.729158220266072</v>
      </c>
      <c r="W80" s="78">
        <f t="shared" si="32"/>
        <v>6.7579999999998108</v>
      </c>
      <c r="X80" s="76"/>
      <c r="Y80" s="76"/>
      <c r="Z80" s="81"/>
      <c r="AA80" s="81"/>
      <c r="AB80" s="133" t="s">
        <v>351</v>
      </c>
      <c r="AC80" s="82">
        <f t="shared" si="39"/>
        <v>32</v>
      </c>
      <c r="AD80" s="82">
        <f t="shared" si="26"/>
        <v>28</v>
      </c>
      <c r="AE80" s="82">
        <f t="shared" si="36"/>
        <v>2</v>
      </c>
      <c r="AF80" s="83" t="str">
        <f t="shared" ref="AF80" si="48">AF79</f>
        <v>PN 8</v>
      </c>
    </row>
    <row r="81" spans="1:32">
      <c r="A81" s="129"/>
      <c r="B81" s="130" t="s">
        <v>441</v>
      </c>
      <c r="C81" s="131">
        <v>9877415.7369999997</v>
      </c>
      <c r="D81" s="131">
        <v>687864.71299999999</v>
      </c>
      <c r="E81" s="132">
        <v>1582.5450000000001</v>
      </c>
      <c r="F81" s="84">
        <v>1500</v>
      </c>
      <c r="G81" s="77">
        <f t="shared" si="47"/>
        <v>20</v>
      </c>
      <c r="H81" s="132">
        <v>1881.3230000000001</v>
      </c>
      <c r="I81" s="78">
        <f t="shared" si="38"/>
        <v>4.6296296296296298E-4</v>
      </c>
      <c r="J81" s="78">
        <f t="shared" si="20"/>
        <v>2.8000000000000001E-2</v>
      </c>
      <c r="K81" s="78">
        <f t="shared" si="21"/>
        <v>6.1544000000000008E-4</v>
      </c>
      <c r="L81" s="78">
        <f t="shared" si="28"/>
        <v>0.75224711257468302</v>
      </c>
      <c r="M81" s="78">
        <v>150</v>
      </c>
      <c r="N81" s="78">
        <f t="shared" si="29"/>
        <v>0.48903709367530063</v>
      </c>
      <c r="O81" s="78">
        <f t="shared" si="30"/>
        <v>2.8841779733789388E-2</v>
      </c>
      <c r="P81" s="104">
        <f t="shared" si="34"/>
        <v>1887.1869999999999</v>
      </c>
      <c r="Q81" s="79">
        <f t="shared" si="23"/>
        <v>1887.1869999999999</v>
      </c>
      <c r="R81" s="79">
        <f t="shared" si="24"/>
        <v>1887.1581582202662</v>
      </c>
      <c r="S81" s="80">
        <f t="shared" si="35"/>
        <v>6.7050000000006091E-2</v>
      </c>
      <c r="T81" s="79">
        <f t="shared" si="31"/>
        <v>1880.3230000000001</v>
      </c>
      <c r="U81" s="79">
        <f>1</f>
        <v>1</v>
      </c>
      <c r="V81" s="79">
        <f t="shared" si="33"/>
        <v>6.8351582202660666</v>
      </c>
      <c r="W81" s="78">
        <f t="shared" si="32"/>
        <v>6.8639999999998054</v>
      </c>
      <c r="X81" s="76"/>
      <c r="Y81" s="76"/>
      <c r="Z81" s="81"/>
      <c r="AA81" s="81"/>
      <c r="AB81" s="133" t="s">
        <v>351</v>
      </c>
      <c r="AC81" s="82">
        <f t="shared" si="39"/>
        <v>32</v>
      </c>
      <c r="AD81" s="82">
        <f t="shared" si="26"/>
        <v>28</v>
      </c>
      <c r="AE81" s="82">
        <f t="shared" si="36"/>
        <v>2</v>
      </c>
      <c r="AF81" s="83" t="str">
        <f t="shared" ref="AF81" si="49">AF80</f>
        <v>PN 8</v>
      </c>
    </row>
    <row r="82" spans="1:32">
      <c r="A82" s="129"/>
      <c r="B82" s="134" t="s">
        <v>442</v>
      </c>
      <c r="C82" s="131">
        <v>9877411.8829999994</v>
      </c>
      <c r="D82" s="131">
        <v>687877.87300000002</v>
      </c>
      <c r="E82" s="132">
        <v>1584.8309999999999</v>
      </c>
      <c r="F82" s="84">
        <v>1520</v>
      </c>
      <c r="G82" s="77">
        <f t="shared" si="47"/>
        <v>20</v>
      </c>
      <c r="H82" s="132">
        <v>1881.2170000000001</v>
      </c>
      <c r="I82" s="78">
        <f t="shared" si="38"/>
        <v>4.6296296296296298E-4</v>
      </c>
      <c r="J82" s="78">
        <f t="shared" si="20"/>
        <v>2.8000000000000001E-2</v>
      </c>
      <c r="K82" s="78">
        <f t="shared" si="21"/>
        <v>6.1544000000000008E-4</v>
      </c>
      <c r="L82" s="78">
        <f t="shared" si="28"/>
        <v>0.75224711257468302</v>
      </c>
      <c r="M82" s="78">
        <v>150</v>
      </c>
      <c r="N82" s="78">
        <f t="shared" si="29"/>
        <v>0.48903709367530063</v>
      </c>
      <c r="O82" s="78">
        <f t="shared" si="30"/>
        <v>2.8841779733789388E-2</v>
      </c>
      <c r="P82" s="104">
        <f t="shared" si="34"/>
        <v>1887.1869999999999</v>
      </c>
      <c r="Q82" s="79">
        <f t="shared" si="23"/>
        <v>1887.1869999999999</v>
      </c>
      <c r="R82" s="79">
        <f t="shared" si="24"/>
        <v>1887.1581582202662</v>
      </c>
      <c r="S82" s="80">
        <f t="shared" si="35"/>
        <v>0.11429999999999155</v>
      </c>
      <c r="T82" s="79">
        <f t="shared" si="31"/>
        <v>1880.2170000000001</v>
      </c>
      <c r="U82" s="79">
        <f>1</f>
        <v>1</v>
      </c>
      <c r="V82" s="79">
        <f t="shared" si="33"/>
        <v>6.9411582202660611</v>
      </c>
      <c r="W82" s="78">
        <f t="shared" si="32"/>
        <v>6.9699999999997999</v>
      </c>
      <c r="X82" s="76"/>
      <c r="Y82" s="76"/>
      <c r="Z82" s="81"/>
      <c r="AA82" s="81"/>
      <c r="AB82" s="133" t="s">
        <v>409</v>
      </c>
      <c r="AC82" s="82">
        <f t="shared" si="39"/>
        <v>32</v>
      </c>
      <c r="AD82" s="82">
        <f t="shared" si="26"/>
        <v>28</v>
      </c>
      <c r="AE82" s="82">
        <f t="shared" si="36"/>
        <v>2</v>
      </c>
      <c r="AF82" s="83" t="str">
        <f t="shared" ref="AF82" si="50">AF81</f>
        <v>PN 8</v>
      </c>
    </row>
    <row r="83" spans="1:32">
      <c r="A83" s="129"/>
      <c r="B83" s="130" t="s">
        <v>443</v>
      </c>
      <c r="C83" s="131">
        <v>9877413.182</v>
      </c>
      <c r="D83" s="131">
        <v>687872.924</v>
      </c>
      <c r="E83" s="132">
        <v>1584.1990000000001</v>
      </c>
      <c r="F83" s="84">
        <v>1540</v>
      </c>
      <c r="G83" s="77">
        <f t="shared" si="47"/>
        <v>20</v>
      </c>
      <c r="H83" s="132">
        <v>1881.1079999999999</v>
      </c>
      <c r="I83" s="78">
        <f t="shared" si="38"/>
        <v>4.6296296296296298E-4</v>
      </c>
      <c r="J83" s="78">
        <f t="shared" si="20"/>
        <v>2.8000000000000001E-2</v>
      </c>
      <c r="K83" s="78">
        <f t="shared" si="21"/>
        <v>6.1544000000000008E-4</v>
      </c>
      <c r="L83" s="78">
        <f t="shared" si="28"/>
        <v>0.75224711257468302</v>
      </c>
      <c r="M83" s="78">
        <v>150</v>
      </c>
      <c r="N83" s="78">
        <f t="shared" si="29"/>
        <v>0.48903709367530063</v>
      </c>
      <c r="O83" s="78">
        <f t="shared" si="30"/>
        <v>2.8841779733789388E-2</v>
      </c>
      <c r="P83" s="104">
        <f t="shared" si="34"/>
        <v>1887.1869999999999</v>
      </c>
      <c r="Q83" s="79">
        <f t="shared" si="23"/>
        <v>1887.1869999999999</v>
      </c>
      <c r="R83" s="79">
        <f t="shared" si="24"/>
        <v>1887.1581582202662</v>
      </c>
      <c r="S83" s="80">
        <f t="shared" si="35"/>
        <v>-3.1599999999991725E-2</v>
      </c>
      <c r="T83" s="79">
        <f t="shared" si="31"/>
        <v>1880.1079999999999</v>
      </c>
      <c r="U83" s="79">
        <f>1</f>
        <v>1</v>
      </c>
      <c r="V83" s="79">
        <f t="shared" si="33"/>
        <v>7.0501582202662121</v>
      </c>
      <c r="W83" s="78">
        <f t="shared" si="32"/>
        <v>7.0789999999999509</v>
      </c>
      <c r="X83" s="76"/>
      <c r="Y83" s="76"/>
      <c r="Z83" s="81"/>
      <c r="AA83" s="81"/>
      <c r="AB83" s="133" t="s">
        <v>409</v>
      </c>
      <c r="AC83" s="82">
        <f t="shared" si="39"/>
        <v>32</v>
      </c>
      <c r="AD83" s="82">
        <f t="shared" si="26"/>
        <v>28</v>
      </c>
      <c r="AE83" s="82">
        <f t="shared" si="36"/>
        <v>2</v>
      </c>
      <c r="AF83" s="83" t="str">
        <f t="shared" ref="AF83" si="51">AF82</f>
        <v>PN 8</v>
      </c>
    </row>
    <row r="84" spans="1:32">
      <c r="A84" s="129"/>
      <c r="B84" s="134" t="s">
        <v>444</v>
      </c>
      <c r="C84" s="131">
        <v>9877407.2249999996</v>
      </c>
      <c r="D84" s="131">
        <v>687871.924</v>
      </c>
      <c r="E84" s="132">
        <v>1583.9570000000001</v>
      </c>
      <c r="F84" s="84">
        <v>1560</v>
      </c>
      <c r="G84" s="77">
        <f t="shared" si="47"/>
        <v>20</v>
      </c>
      <c r="H84" s="132">
        <v>1880.998</v>
      </c>
      <c r="I84" s="78">
        <f t="shared" si="38"/>
        <v>4.6296296296296298E-4</v>
      </c>
      <c r="J84" s="78">
        <f t="shared" si="20"/>
        <v>2.8000000000000001E-2</v>
      </c>
      <c r="K84" s="78">
        <f t="shared" si="21"/>
        <v>6.1544000000000008E-4</v>
      </c>
      <c r="L84" s="78">
        <f t="shared" si="28"/>
        <v>0.75224711257468302</v>
      </c>
      <c r="M84" s="78">
        <v>150</v>
      </c>
      <c r="N84" s="78">
        <f t="shared" si="29"/>
        <v>0.48903709367530063</v>
      </c>
      <c r="O84" s="78">
        <f t="shared" si="30"/>
        <v>2.8841779733789388E-2</v>
      </c>
      <c r="P84" s="104">
        <f t="shared" si="34"/>
        <v>1887.1869999999999</v>
      </c>
      <c r="Q84" s="79">
        <f t="shared" si="23"/>
        <v>1887.1869999999999</v>
      </c>
      <c r="R84" s="79">
        <f t="shared" si="24"/>
        <v>1887.1581582202662</v>
      </c>
      <c r="S84" s="80">
        <f t="shared" si="35"/>
        <v>-1.209999999999809E-2</v>
      </c>
      <c r="T84" s="79">
        <f t="shared" si="31"/>
        <v>1879.998</v>
      </c>
      <c r="U84" s="79">
        <f>1</f>
        <v>1</v>
      </c>
      <c r="V84" s="79">
        <f t="shared" si="33"/>
        <v>7.160158220266112</v>
      </c>
      <c r="W84" s="78">
        <f t="shared" si="32"/>
        <v>7.1889999999998508</v>
      </c>
      <c r="X84" s="76"/>
      <c r="Y84" s="76"/>
      <c r="Z84" s="81"/>
      <c r="AA84" s="81"/>
      <c r="AB84" s="133" t="s">
        <v>409</v>
      </c>
      <c r="AC84" s="82">
        <f t="shared" si="39"/>
        <v>32</v>
      </c>
      <c r="AD84" s="82">
        <f t="shared" si="26"/>
        <v>28</v>
      </c>
      <c r="AE84" s="82">
        <f t="shared" si="36"/>
        <v>2</v>
      </c>
      <c r="AF84" s="83" t="str">
        <f t="shared" ref="AF84" si="52">AF83</f>
        <v>PN 8</v>
      </c>
    </row>
    <row r="85" spans="1:32">
      <c r="A85" s="76"/>
      <c r="B85" s="1"/>
      <c r="C85" s="2"/>
      <c r="D85" s="2"/>
      <c r="E85" s="103"/>
      <c r="F85" s="95"/>
      <c r="G85" s="96"/>
      <c r="H85" s="10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80"/>
      <c r="T85" s="79"/>
      <c r="U85" s="79"/>
      <c r="V85" s="78"/>
      <c r="W85" s="78"/>
      <c r="X85" s="76"/>
      <c r="Y85" s="76"/>
      <c r="Z85" s="81"/>
      <c r="AA85" s="81"/>
      <c r="AB85" s="3"/>
      <c r="AC85" s="82"/>
      <c r="AD85" s="82"/>
      <c r="AE85" s="82"/>
      <c r="AF85" s="83"/>
    </row>
    <row r="86" spans="1:32">
      <c r="A86" s="76"/>
      <c r="B86" s="1"/>
      <c r="C86" s="2"/>
      <c r="D86" s="2"/>
      <c r="E86" s="103"/>
      <c r="F86" s="95"/>
      <c r="G86" s="96"/>
      <c r="H86" s="10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80"/>
      <c r="T86" s="79"/>
      <c r="U86" s="79"/>
      <c r="V86" s="78"/>
      <c r="W86" s="78"/>
      <c r="X86" s="76"/>
      <c r="Y86" s="76"/>
      <c r="Z86" s="81"/>
      <c r="AA86" s="81"/>
      <c r="AB86" s="3"/>
      <c r="AC86" s="82"/>
      <c r="AD86" s="82"/>
      <c r="AE86" s="82"/>
      <c r="AF86" s="83"/>
    </row>
    <row r="87" spans="1:32">
      <c r="A87" s="76"/>
      <c r="B87" s="1"/>
      <c r="C87" s="2"/>
      <c r="D87" s="2"/>
      <c r="E87" s="103"/>
      <c r="F87" s="95"/>
      <c r="G87" s="96"/>
      <c r="H87" s="10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80"/>
      <c r="T87" s="79"/>
      <c r="U87" s="79"/>
      <c r="V87" s="78"/>
      <c r="W87" s="78"/>
      <c r="X87" s="76"/>
      <c r="Y87" s="76"/>
      <c r="Z87" s="81"/>
      <c r="AA87" s="81"/>
      <c r="AB87" s="3"/>
      <c r="AC87" s="82"/>
      <c r="AD87" s="82"/>
      <c r="AE87" s="82"/>
      <c r="AF87" s="83"/>
    </row>
    <row r="88" spans="1:32">
      <c r="F88" s="99"/>
      <c r="G88" s="51"/>
      <c r="H88" s="109"/>
      <c r="S88" s="100"/>
      <c r="Z88" s="101"/>
      <c r="AA88" s="101"/>
      <c r="AB88" s="102"/>
    </row>
  </sheetData>
  <mergeCells count="4">
    <mergeCell ref="C2:E2"/>
    <mergeCell ref="A1:E1"/>
    <mergeCell ref="A3:E3"/>
    <mergeCell ref="AC4:AF4"/>
  </mergeCells>
  <pageMargins left="0.70866141732283472" right="0.70866141732283472" top="0.74803149606299213" bottom="0.74803149606299213" header="0.31496062992125984" footer="0.31496062992125984"/>
  <pageSetup paperSize="9" scale="23" fitToHeight="4" orientation="portrait" r:id="rId1"/>
  <headerFooter>
    <oddHeader>&amp;LMBOMBOINI WATER PROJECT
&amp;CFUNDED BY: EAST AFRICAN BREWERIES LIMITED
IMPLEMENTED BY: AMREF   
&amp;RDesigned by: James Ayacko
Checked by: 
Approved by:</oddHeader>
    <oddFooter>&amp;C@EABL PHASE II 2019</oddFooter>
  </headerFooter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47"/>
  <sheetViews>
    <sheetView topLeftCell="Z1" workbookViewId="0">
      <selection activeCell="H8" sqref="H8"/>
    </sheetView>
  </sheetViews>
  <sheetFormatPr defaultColWidth="6.796875" defaultRowHeight="15.75"/>
  <cols>
    <col min="1" max="1" width="10.796875" style="52" customWidth="1"/>
    <col min="2" max="2" width="6.796875" style="51" customWidth="1"/>
    <col min="3" max="3" width="11.59765625" style="87" customWidth="1"/>
    <col min="4" max="5" width="10.796875" style="87" customWidth="1"/>
    <col min="6" max="6" width="7.09765625" style="89" customWidth="1"/>
    <col min="7" max="7" width="8.69921875" style="52" customWidth="1"/>
    <col min="8" max="8" width="14.59765625" style="110" bestFit="1" customWidth="1"/>
    <col min="9" max="9" width="9" style="51" bestFit="1" customWidth="1"/>
    <col min="10" max="10" width="6.796875" style="51" bestFit="1" customWidth="1"/>
    <col min="11" max="11" width="7.5" style="51" bestFit="1" customWidth="1"/>
    <col min="12" max="12" width="9" style="51" bestFit="1" customWidth="1"/>
    <col min="13" max="13" width="3" style="51" bestFit="1" customWidth="1"/>
    <col min="14" max="15" width="9" style="51" bestFit="1" customWidth="1"/>
    <col min="16" max="16" width="5.8984375" style="51" bestFit="1" customWidth="1"/>
    <col min="17" max="18" width="9" style="51" bestFit="1" customWidth="1"/>
    <col min="19" max="19" width="10.69921875" style="88" customWidth="1"/>
    <col min="20" max="20" width="8" style="51" bestFit="1" customWidth="1"/>
    <col min="21" max="21" width="7.8984375" style="51" bestFit="1" customWidth="1"/>
    <col min="22" max="22" width="9.3984375" style="51" bestFit="1" customWidth="1"/>
    <col min="23" max="23" width="12" style="51" bestFit="1" customWidth="1"/>
    <col min="24" max="27" width="11.59765625" style="52" customWidth="1"/>
    <col min="28" max="28" width="37.69921875" style="52" customWidth="1"/>
    <col min="29" max="29" width="11" style="51" customWidth="1"/>
    <col min="30" max="31" width="10.59765625" style="51" customWidth="1"/>
    <col min="32" max="32" width="11.296875" style="51" bestFit="1" customWidth="1"/>
    <col min="33" max="33" width="11.296875" style="51" customWidth="1"/>
    <col min="34" max="16384" width="6.796875" style="52"/>
  </cols>
  <sheetData>
    <row r="1" spans="1:33" ht="36" customHeight="1" thickBot="1">
      <c r="A1" s="193" t="s">
        <v>404</v>
      </c>
      <c r="B1" s="194"/>
      <c r="C1" s="194"/>
      <c r="D1" s="194"/>
      <c r="E1" s="195"/>
      <c r="F1" s="50"/>
      <c r="G1" s="50"/>
      <c r="H1" s="106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33" ht="16.149999999999999" customHeight="1" thickBot="1">
      <c r="A2" s="53" t="s">
        <v>310</v>
      </c>
      <c r="B2" s="54"/>
      <c r="C2" s="196"/>
      <c r="D2" s="197"/>
      <c r="E2" s="198"/>
      <c r="G2" s="59"/>
      <c r="H2" s="106"/>
      <c r="S2" s="56" t="s">
        <v>311</v>
      </c>
      <c r="T2" s="51">
        <v>1</v>
      </c>
      <c r="V2" s="57" t="s">
        <v>312</v>
      </c>
      <c r="W2" s="58" t="s">
        <v>298</v>
      </c>
      <c r="X2" s="58">
        <f>20/(12*60*60)</f>
        <v>4.6296296296296298E-4</v>
      </c>
      <c r="AB2" s="59"/>
    </row>
    <row r="3" spans="1:33" ht="16.149999999999999" customHeight="1" thickBot="1">
      <c r="A3" s="199" t="s">
        <v>313</v>
      </c>
      <c r="B3" s="200"/>
      <c r="C3" s="200"/>
      <c r="D3" s="200"/>
      <c r="E3" s="201"/>
      <c r="G3" s="59"/>
      <c r="H3" s="106"/>
      <c r="I3" s="60"/>
      <c r="J3" s="61"/>
      <c r="K3" s="61"/>
      <c r="L3" s="61"/>
      <c r="M3" s="61"/>
      <c r="N3" s="61"/>
      <c r="O3" s="61"/>
      <c r="P3" s="61"/>
      <c r="Q3" s="61"/>
      <c r="R3" s="61"/>
      <c r="S3" s="56"/>
      <c r="T3" s="61"/>
      <c r="U3" s="61"/>
      <c r="V3" s="61"/>
      <c r="W3" s="62"/>
      <c r="X3" s="62"/>
      <c r="Y3" s="60"/>
      <c r="Z3" s="60"/>
      <c r="AA3" s="60"/>
      <c r="AB3" s="59"/>
    </row>
    <row r="4" spans="1:33" ht="16.149999999999999" customHeight="1" thickTop="1" thickBot="1">
      <c r="A4" s="53" t="s">
        <v>405</v>
      </c>
      <c r="B4" s="63"/>
      <c r="C4" s="64"/>
      <c r="D4" s="64"/>
      <c r="E4" s="64"/>
      <c r="G4" s="59"/>
      <c r="H4" s="106"/>
      <c r="I4" s="60"/>
      <c r="J4" s="61"/>
      <c r="K4" s="61"/>
      <c r="L4" s="61"/>
      <c r="M4" s="61"/>
      <c r="N4" s="61"/>
      <c r="O4" s="61"/>
      <c r="P4" s="61"/>
      <c r="Q4" s="61"/>
      <c r="R4" s="61"/>
      <c r="S4" s="56"/>
      <c r="T4" s="61"/>
      <c r="U4" s="61"/>
      <c r="V4" s="61"/>
      <c r="W4" s="61"/>
      <c r="X4" s="60"/>
      <c r="Y4" s="60"/>
      <c r="Z4" s="60"/>
      <c r="AA4" s="60"/>
      <c r="AB4" s="59"/>
      <c r="AC4" s="202" t="s">
        <v>315</v>
      </c>
      <c r="AD4" s="203"/>
      <c r="AE4" s="203"/>
      <c r="AF4" s="204"/>
      <c r="AG4" s="65"/>
    </row>
    <row r="5" spans="1:33" ht="63.75" thickTop="1">
      <c r="A5" s="66" t="s">
        <v>316</v>
      </c>
      <c r="B5" s="67" t="s">
        <v>0</v>
      </c>
      <c r="C5" s="152" t="s">
        <v>317</v>
      </c>
      <c r="D5" s="152" t="s">
        <v>318</v>
      </c>
      <c r="E5" s="152" t="s">
        <v>319</v>
      </c>
      <c r="F5" s="105" t="s">
        <v>320</v>
      </c>
      <c r="G5" s="94" t="s">
        <v>321</v>
      </c>
      <c r="H5" s="107" t="s">
        <v>322</v>
      </c>
      <c r="I5" s="68" t="s">
        <v>323</v>
      </c>
      <c r="J5" s="68" t="s">
        <v>324</v>
      </c>
      <c r="K5" s="68" t="s">
        <v>406</v>
      </c>
      <c r="L5" s="68" t="s">
        <v>326</v>
      </c>
      <c r="M5" s="69" t="s">
        <v>327</v>
      </c>
      <c r="N5" s="69" t="s">
        <v>328</v>
      </c>
      <c r="O5" s="69" t="s">
        <v>329</v>
      </c>
      <c r="P5" s="69" t="s">
        <v>330</v>
      </c>
      <c r="Q5" s="69" t="s">
        <v>331</v>
      </c>
      <c r="R5" s="69" t="s">
        <v>332</v>
      </c>
      <c r="S5" s="70" t="s">
        <v>333</v>
      </c>
      <c r="T5" s="68" t="s">
        <v>334</v>
      </c>
      <c r="U5" s="68" t="s">
        <v>335</v>
      </c>
      <c r="V5" s="69" t="s">
        <v>336</v>
      </c>
      <c r="W5" s="69" t="s">
        <v>337</v>
      </c>
      <c r="X5" s="68" t="s">
        <v>407</v>
      </c>
      <c r="Y5" s="68" t="s">
        <v>408</v>
      </c>
      <c r="Z5" s="71" t="s">
        <v>340</v>
      </c>
      <c r="AA5" s="71" t="s">
        <v>341</v>
      </c>
      <c r="AB5" s="72" t="s">
        <v>342</v>
      </c>
      <c r="AC5" s="73" t="s">
        <v>343</v>
      </c>
      <c r="AD5" s="73" t="s">
        <v>344</v>
      </c>
      <c r="AE5" s="73" t="s">
        <v>345</v>
      </c>
      <c r="AF5" s="74" t="s">
        <v>346</v>
      </c>
      <c r="AG5" s="75" t="s">
        <v>347</v>
      </c>
    </row>
    <row r="6" spans="1:33">
      <c r="A6" s="129"/>
      <c r="B6" s="130" t="s">
        <v>5</v>
      </c>
      <c r="C6" s="153">
        <v>9876639.2100000009</v>
      </c>
      <c r="D6" s="153">
        <v>688047.56900000002</v>
      </c>
      <c r="E6" s="153">
        <v>1610.9359999999999</v>
      </c>
      <c r="F6" s="84">
        <v>0</v>
      </c>
      <c r="G6" s="77">
        <v>0</v>
      </c>
      <c r="H6" s="132">
        <v>1888.1869999999999</v>
      </c>
      <c r="I6" s="78">
        <f>Y6-X6</f>
        <v>4.6296296296296298E-4</v>
      </c>
      <c r="J6" s="78">
        <f>AD6/1000</f>
        <v>2.8000000000000001E-2</v>
      </c>
      <c r="K6" s="78">
        <f>3.14*POWER(J6,2)/4</f>
        <v>6.1544000000000008E-4</v>
      </c>
      <c r="L6" s="78">
        <f>I6/K6</f>
        <v>0.75224711257468302</v>
      </c>
      <c r="M6" s="78">
        <v>150</v>
      </c>
      <c r="N6" s="78">
        <f>6.843*G6*POWER(L6,1.852)/(POWER(J6,1.167)*POWER(M6,1.852))</f>
        <v>0</v>
      </c>
      <c r="O6" s="78">
        <f>POWER(L6,2)/(2*9.81)</f>
        <v>2.8841779733789388E-2</v>
      </c>
      <c r="P6" s="104">
        <f>T6+'Pump Design'!F12</f>
        <v>1887.1869999999999</v>
      </c>
      <c r="Q6" s="79">
        <f>P6</f>
        <v>1887.1869999999999</v>
      </c>
      <c r="R6" s="79">
        <f>Q6-O6</f>
        <v>1887.1581582202662</v>
      </c>
      <c r="S6" s="80"/>
      <c r="T6" s="79">
        <f>H6-U6</f>
        <v>1887.1869999999999</v>
      </c>
      <c r="U6" s="79">
        <f>1</f>
        <v>1</v>
      </c>
      <c r="V6" s="79">
        <f>R6-T6</f>
        <v>-2.8841779733738804E-2</v>
      </c>
      <c r="W6" s="79">
        <f>$P$35-T6</f>
        <v>0</v>
      </c>
      <c r="X6" s="76"/>
      <c r="Y6" s="76">
        <f>X2</f>
        <v>4.6296296296296298E-4</v>
      </c>
      <c r="Z6" s="81"/>
      <c r="AA6" s="81"/>
      <c r="AB6" s="133" t="s">
        <v>409</v>
      </c>
      <c r="AC6" s="82">
        <v>32</v>
      </c>
      <c r="AD6" s="82">
        <f>AC6-AE6*2</f>
        <v>28</v>
      </c>
      <c r="AE6" s="82">
        <v>2</v>
      </c>
      <c r="AF6" s="83" t="s">
        <v>410</v>
      </c>
    </row>
    <row r="7" spans="1:33">
      <c r="A7" s="129"/>
      <c r="B7" s="130" t="s">
        <v>7</v>
      </c>
      <c r="C7" s="153">
        <v>9876631.6199999992</v>
      </c>
      <c r="D7" s="153">
        <v>688043.66700000002</v>
      </c>
      <c r="E7" s="153">
        <v>1609.4559999999999</v>
      </c>
      <c r="F7" s="84">
        <v>20</v>
      </c>
      <c r="G7" s="77">
        <f>F7-F6</f>
        <v>20</v>
      </c>
      <c r="H7" s="132">
        <v>1888.1559999999999</v>
      </c>
      <c r="I7" s="78">
        <f>I6-X6</f>
        <v>4.6296296296296298E-4</v>
      </c>
      <c r="J7" s="78">
        <f t="shared" ref="J7:J34" si="0">AD7/1000</f>
        <v>2.8000000000000001E-2</v>
      </c>
      <c r="K7" s="78">
        <f t="shared" ref="K7:K34" si="1">3.14*POWER(J7,2)/4</f>
        <v>6.1544000000000008E-4</v>
      </c>
      <c r="L7" s="78">
        <f t="shared" ref="L7:L70" si="2">I7/K7</f>
        <v>0.75224711257468302</v>
      </c>
      <c r="M7" s="78">
        <v>150</v>
      </c>
      <c r="N7" s="78">
        <f t="shared" ref="N7:N34" si="3">6.843*G7*POWER(L7,1.852)/(POWER(J7,1.167)*POWER(M7,1.852))</f>
        <v>0.48903709367530063</v>
      </c>
      <c r="O7" s="78">
        <f t="shared" ref="O7:O34" si="4">POWER(L7,2)/(2*9.81)</f>
        <v>2.8841779733789388E-2</v>
      </c>
      <c r="P7" s="104">
        <f>P6</f>
        <v>1887.1869999999999</v>
      </c>
      <c r="Q7" s="79">
        <f t="shared" ref="Q7:Q34" si="5">P7</f>
        <v>1887.1869999999999</v>
      </c>
      <c r="R7" s="79">
        <f t="shared" ref="R7:R34" si="6">Q7-O7</f>
        <v>1887.1581582202662</v>
      </c>
      <c r="S7" s="80">
        <f>(E7-E6)/G7</f>
        <v>-7.4000000000000912E-2</v>
      </c>
      <c r="T7" s="79">
        <f t="shared" ref="T7:T34" si="7">H7-U7</f>
        <v>1887.1559999999999</v>
      </c>
      <c r="U7" s="79">
        <f>1</f>
        <v>1</v>
      </c>
      <c r="V7" s="79">
        <f t="shared" ref="V7:V70" si="8">R7-T7</f>
        <v>2.1582202662102645E-3</v>
      </c>
      <c r="W7" s="79">
        <f t="shared" ref="W7:W70" si="9">$P$35-T7</f>
        <v>3.0999999999949068E-2</v>
      </c>
      <c r="X7" s="76"/>
      <c r="Y7" s="76"/>
      <c r="Z7" s="81"/>
      <c r="AA7" s="81"/>
      <c r="AB7" s="133" t="s">
        <v>409</v>
      </c>
      <c r="AC7" s="82">
        <f>AC6</f>
        <v>32</v>
      </c>
      <c r="AD7" s="82">
        <f>AC7-AE7*2</f>
        <v>28</v>
      </c>
      <c r="AE7" s="82">
        <f>AE6</f>
        <v>2</v>
      </c>
      <c r="AF7" s="83" t="str">
        <f>AF6</f>
        <v>PN 10</v>
      </c>
    </row>
    <row r="8" spans="1:33">
      <c r="A8" s="129"/>
      <c r="B8" s="130" t="s">
        <v>9</v>
      </c>
      <c r="C8" s="153">
        <v>9876638.8910000008</v>
      </c>
      <c r="D8" s="153">
        <v>688038.38600000006</v>
      </c>
      <c r="E8" s="153">
        <v>1609.9690000000001</v>
      </c>
      <c r="F8" s="84">
        <v>40</v>
      </c>
      <c r="G8" s="77">
        <f>F8-F7</f>
        <v>20</v>
      </c>
      <c r="H8" s="132">
        <v>1888.125</v>
      </c>
      <c r="I8" s="78">
        <f>I7-X7</f>
        <v>4.6296296296296298E-4</v>
      </c>
      <c r="J8" s="78">
        <f t="shared" si="0"/>
        <v>2.8000000000000001E-2</v>
      </c>
      <c r="K8" s="78">
        <f t="shared" si="1"/>
        <v>6.1544000000000008E-4</v>
      </c>
      <c r="L8" s="78">
        <f t="shared" si="2"/>
        <v>0.75224711257468302</v>
      </c>
      <c r="M8" s="78">
        <v>150</v>
      </c>
      <c r="N8" s="78">
        <f t="shared" si="3"/>
        <v>0.48903709367530063</v>
      </c>
      <c r="O8" s="78">
        <f t="shared" si="4"/>
        <v>2.8841779733789388E-2</v>
      </c>
      <c r="P8" s="104">
        <f t="shared" ref="P8:P71" si="10">P7</f>
        <v>1887.1869999999999</v>
      </c>
      <c r="Q8" s="79">
        <f t="shared" si="5"/>
        <v>1887.1869999999999</v>
      </c>
      <c r="R8" s="79">
        <f t="shared" si="6"/>
        <v>1887.1581582202662</v>
      </c>
      <c r="S8" s="80">
        <f t="shared" ref="S8:S71" si="11">(E8-E7)/G8</f>
        <v>2.5650000000007368E-2</v>
      </c>
      <c r="T8" s="79">
        <f t="shared" si="7"/>
        <v>1887.125</v>
      </c>
      <c r="U8" s="79">
        <f>1</f>
        <v>1</v>
      </c>
      <c r="V8" s="79">
        <f t="shared" si="8"/>
        <v>3.3158220266159333E-2</v>
      </c>
      <c r="W8" s="79">
        <f t="shared" si="9"/>
        <v>6.1999999999898137E-2</v>
      </c>
      <c r="X8" s="76"/>
      <c r="Y8" s="76"/>
      <c r="Z8" s="81"/>
      <c r="AA8" s="81"/>
      <c r="AB8" s="133" t="s">
        <v>409</v>
      </c>
      <c r="AC8" s="82">
        <f>AC7</f>
        <v>32</v>
      </c>
      <c r="AD8" s="82">
        <f>AC8-AE8*2</f>
        <v>28</v>
      </c>
      <c r="AE8" s="82">
        <f>AE7</f>
        <v>2</v>
      </c>
      <c r="AF8" s="83" t="str">
        <f t="shared" ref="AF8:AF71" si="12">AF7</f>
        <v>PN 10</v>
      </c>
    </row>
    <row r="9" spans="1:33">
      <c r="A9" s="129"/>
      <c r="B9" s="130" t="s">
        <v>10</v>
      </c>
      <c r="C9" s="153">
        <v>9876630.1569999997</v>
      </c>
      <c r="D9" s="153">
        <v>688029.51599999995</v>
      </c>
      <c r="E9" s="153">
        <v>1607.7349999999999</v>
      </c>
      <c r="F9" s="84">
        <v>60</v>
      </c>
      <c r="G9" s="77">
        <f>F9-F8</f>
        <v>20</v>
      </c>
      <c r="H9" s="132">
        <v>1888.0889999999999</v>
      </c>
      <c r="I9" s="78">
        <f t="shared" ref="I9:I72" si="13">I8-X8</f>
        <v>4.6296296296296298E-4</v>
      </c>
      <c r="J9" s="78">
        <f t="shared" si="0"/>
        <v>2.8000000000000001E-2</v>
      </c>
      <c r="K9" s="78">
        <f t="shared" si="1"/>
        <v>6.1544000000000008E-4</v>
      </c>
      <c r="L9" s="78">
        <f t="shared" si="2"/>
        <v>0.75224711257468302</v>
      </c>
      <c r="M9" s="78">
        <v>150</v>
      </c>
      <c r="N9" s="78">
        <f t="shared" si="3"/>
        <v>0.48903709367530063</v>
      </c>
      <c r="O9" s="78">
        <f t="shared" si="4"/>
        <v>2.8841779733789388E-2</v>
      </c>
      <c r="P9" s="104">
        <f t="shared" si="10"/>
        <v>1887.1869999999999</v>
      </c>
      <c r="Q9" s="79">
        <f t="shared" si="5"/>
        <v>1887.1869999999999</v>
      </c>
      <c r="R9" s="79">
        <f t="shared" si="6"/>
        <v>1887.1581582202662</v>
      </c>
      <c r="S9" s="80">
        <f t="shared" si="11"/>
        <v>-0.11170000000000754</v>
      </c>
      <c r="T9" s="79">
        <f t="shared" si="7"/>
        <v>1887.0889999999999</v>
      </c>
      <c r="U9" s="79">
        <f>1</f>
        <v>1</v>
      </c>
      <c r="V9" s="79">
        <f t="shared" si="8"/>
        <v>6.915822026621754E-2</v>
      </c>
      <c r="W9" s="79">
        <f t="shared" si="9"/>
        <v>9.7999999999956344E-2</v>
      </c>
      <c r="X9" s="76"/>
      <c r="Y9" s="76"/>
      <c r="Z9" s="81"/>
      <c r="AA9" s="81"/>
      <c r="AB9" s="133" t="s">
        <v>351</v>
      </c>
      <c r="AC9" s="82">
        <f t="shared" ref="AC9:AC72" si="14">AC8</f>
        <v>32</v>
      </c>
      <c r="AD9" s="82">
        <f t="shared" ref="AD9:AD34" si="15">AC9-AE9*2</f>
        <v>28</v>
      </c>
      <c r="AE9" s="82">
        <f t="shared" ref="AE9:AF72" si="16">AE8</f>
        <v>2</v>
      </c>
      <c r="AF9" s="83" t="str">
        <f t="shared" si="12"/>
        <v>PN 10</v>
      </c>
    </row>
    <row r="10" spans="1:33">
      <c r="A10" s="129"/>
      <c r="B10" s="130" t="s">
        <v>11</v>
      </c>
      <c r="C10" s="153">
        <v>9876624.023</v>
      </c>
      <c r="D10" s="153">
        <v>688013.01500000001</v>
      </c>
      <c r="E10" s="153">
        <v>1600.9169999999999</v>
      </c>
      <c r="F10" s="84">
        <v>80</v>
      </c>
      <c r="G10" s="77">
        <f t="shared" ref="G10:G73" si="17">F10-F9</f>
        <v>20</v>
      </c>
      <c r="H10" s="132">
        <v>1888.0509999999999</v>
      </c>
      <c r="I10" s="78">
        <f t="shared" si="13"/>
        <v>4.6296296296296298E-4</v>
      </c>
      <c r="J10" s="78">
        <f t="shared" si="0"/>
        <v>2.8000000000000001E-2</v>
      </c>
      <c r="K10" s="78">
        <f t="shared" si="1"/>
        <v>6.1544000000000008E-4</v>
      </c>
      <c r="L10" s="78">
        <f t="shared" si="2"/>
        <v>0.75224711257468302</v>
      </c>
      <c r="M10" s="78">
        <v>150</v>
      </c>
      <c r="N10" s="78">
        <f t="shared" si="3"/>
        <v>0.48903709367530063</v>
      </c>
      <c r="O10" s="78">
        <f t="shared" si="4"/>
        <v>2.8841779733789388E-2</v>
      </c>
      <c r="P10" s="104">
        <f t="shared" si="10"/>
        <v>1887.1869999999999</v>
      </c>
      <c r="Q10" s="79">
        <f t="shared" si="5"/>
        <v>1887.1869999999999</v>
      </c>
      <c r="R10" s="79">
        <f t="shared" si="6"/>
        <v>1887.1581582202662</v>
      </c>
      <c r="S10" s="80">
        <f t="shared" si="11"/>
        <v>-0.3408999999999992</v>
      </c>
      <c r="T10" s="79">
        <f t="shared" si="7"/>
        <v>1887.0509999999999</v>
      </c>
      <c r="U10" s="79">
        <f>1</f>
        <v>1</v>
      </c>
      <c r="V10" s="79">
        <f t="shared" si="8"/>
        <v>0.10715822026622845</v>
      </c>
      <c r="W10" s="79">
        <f t="shared" si="9"/>
        <v>0.13599999999996726</v>
      </c>
      <c r="X10" s="76"/>
      <c r="Y10" s="76"/>
      <c r="Z10" s="81"/>
      <c r="AA10" s="81"/>
      <c r="AB10" s="133" t="s">
        <v>351</v>
      </c>
      <c r="AC10" s="82">
        <f t="shared" si="14"/>
        <v>32</v>
      </c>
      <c r="AD10" s="82">
        <f t="shared" si="15"/>
        <v>28</v>
      </c>
      <c r="AE10" s="82">
        <f t="shared" si="16"/>
        <v>2</v>
      </c>
      <c r="AF10" s="83" t="str">
        <f t="shared" si="12"/>
        <v>PN 10</v>
      </c>
    </row>
    <row r="11" spans="1:33">
      <c r="A11" s="129"/>
      <c r="B11" s="130" t="s">
        <v>12</v>
      </c>
      <c r="C11" s="153">
        <v>9876615.4260000009</v>
      </c>
      <c r="D11" s="153">
        <v>688000.41500000004</v>
      </c>
      <c r="E11" s="153">
        <v>1595.421</v>
      </c>
      <c r="F11" s="84">
        <v>100</v>
      </c>
      <c r="G11" s="77">
        <f t="shared" si="17"/>
        <v>20</v>
      </c>
      <c r="H11" s="132">
        <v>1888.011</v>
      </c>
      <c r="I11" s="78">
        <f t="shared" si="13"/>
        <v>4.6296296296296298E-4</v>
      </c>
      <c r="J11" s="78">
        <f t="shared" si="0"/>
        <v>2.8000000000000001E-2</v>
      </c>
      <c r="K11" s="78">
        <f t="shared" si="1"/>
        <v>6.1544000000000008E-4</v>
      </c>
      <c r="L11" s="78">
        <f t="shared" si="2"/>
        <v>0.75224711257468302</v>
      </c>
      <c r="M11" s="78">
        <v>150</v>
      </c>
      <c r="N11" s="78">
        <f t="shared" si="3"/>
        <v>0.48903709367530063</v>
      </c>
      <c r="O11" s="78">
        <f t="shared" si="4"/>
        <v>2.8841779733789388E-2</v>
      </c>
      <c r="P11" s="104">
        <f t="shared" si="10"/>
        <v>1887.1869999999999</v>
      </c>
      <c r="Q11" s="79">
        <f t="shared" si="5"/>
        <v>1887.1869999999999</v>
      </c>
      <c r="R11" s="79">
        <f t="shared" si="6"/>
        <v>1887.1581582202662</v>
      </c>
      <c r="S11" s="80">
        <f t="shared" si="11"/>
        <v>-0.27479999999999338</v>
      </c>
      <c r="T11" s="79">
        <f t="shared" si="7"/>
        <v>1887.011</v>
      </c>
      <c r="U11" s="79">
        <f>1</f>
        <v>1</v>
      </c>
      <c r="V11" s="79">
        <f t="shared" si="8"/>
        <v>0.14715822026619207</v>
      </c>
      <c r="W11" s="79">
        <f t="shared" si="9"/>
        <v>0.17599999999993088</v>
      </c>
      <c r="X11" s="76"/>
      <c r="Y11" s="76"/>
      <c r="Z11" s="81"/>
      <c r="AA11" s="81"/>
      <c r="AB11" s="133" t="s">
        <v>351</v>
      </c>
      <c r="AC11" s="82">
        <f t="shared" si="14"/>
        <v>32</v>
      </c>
      <c r="AD11" s="82">
        <f t="shared" si="15"/>
        <v>28</v>
      </c>
      <c r="AE11" s="82">
        <f t="shared" si="16"/>
        <v>2</v>
      </c>
      <c r="AF11" s="83" t="str">
        <f t="shared" si="12"/>
        <v>PN 10</v>
      </c>
    </row>
    <row r="12" spans="1:33">
      <c r="A12" s="129"/>
      <c r="B12" s="130" t="s">
        <v>13</v>
      </c>
      <c r="C12" s="153">
        <v>9876599.2819999997</v>
      </c>
      <c r="D12" s="153">
        <v>687984.20700000005</v>
      </c>
      <c r="E12" s="153">
        <v>1588.1420000000001</v>
      </c>
      <c r="F12" s="84">
        <v>120</v>
      </c>
      <c r="G12" s="77">
        <f t="shared" si="17"/>
        <v>20</v>
      </c>
      <c r="H12" s="132">
        <v>1887.9590000000001</v>
      </c>
      <c r="I12" s="78">
        <f t="shared" si="13"/>
        <v>4.6296296296296298E-4</v>
      </c>
      <c r="J12" s="78">
        <f t="shared" si="0"/>
        <v>2.8000000000000001E-2</v>
      </c>
      <c r="K12" s="78">
        <f t="shared" si="1"/>
        <v>6.1544000000000008E-4</v>
      </c>
      <c r="L12" s="78">
        <f t="shared" si="2"/>
        <v>0.75224711257468302</v>
      </c>
      <c r="M12" s="78">
        <v>150</v>
      </c>
      <c r="N12" s="78">
        <f t="shared" si="3"/>
        <v>0.48903709367530063</v>
      </c>
      <c r="O12" s="78">
        <f t="shared" si="4"/>
        <v>2.8841779733789388E-2</v>
      </c>
      <c r="P12" s="104">
        <f t="shared" si="10"/>
        <v>1887.1869999999999</v>
      </c>
      <c r="Q12" s="79">
        <f t="shared" si="5"/>
        <v>1887.1869999999999</v>
      </c>
      <c r="R12" s="79">
        <f t="shared" si="6"/>
        <v>1887.1581582202662</v>
      </c>
      <c r="S12" s="80">
        <f t="shared" si="11"/>
        <v>-0.36394999999999983</v>
      </c>
      <c r="T12" s="79">
        <f t="shared" si="7"/>
        <v>1886.9590000000001</v>
      </c>
      <c r="U12" s="79">
        <f>1</f>
        <v>1</v>
      </c>
      <c r="V12" s="79">
        <f t="shared" si="8"/>
        <v>0.19915822026609931</v>
      </c>
      <c r="W12" s="79">
        <f t="shared" si="9"/>
        <v>0.22799999999983811</v>
      </c>
      <c r="X12" s="76"/>
      <c r="Y12" s="76"/>
      <c r="Z12" s="81"/>
      <c r="AA12" s="81"/>
      <c r="AB12" s="133" t="s">
        <v>351</v>
      </c>
      <c r="AC12" s="82">
        <f t="shared" si="14"/>
        <v>32</v>
      </c>
      <c r="AD12" s="82">
        <f t="shared" si="15"/>
        <v>28</v>
      </c>
      <c r="AE12" s="82">
        <f t="shared" si="16"/>
        <v>2</v>
      </c>
      <c r="AF12" s="83" t="str">
        <f t="shared" si="12"/>
        <v>PN 10</v>
      </c>
    </row>
    <row r="13" spans="1:33">
      <c r="A13" s="129"/>
      <c r="B13" s="130" t="s">
        <v>14</v>
      </c>
      <c r="C13" s="153">
        <v>9876598.2259999998</v>
      </c>
      <c r="D13" s="153">
        <v>687964.56</v>
      </c>
      <c r="E13" s="153">
        <v>1582.2819999999999</v>
      </c>
      <c r="F13" s="84">
        <v>140</v>
      </c>
      <c r="G13" s="77">
        <f t="shared" si="17"/>
        <v>20</v>
      </c>
      <c r="H13" s="132">
        <v>1887.9069999999999</v>
      </c>
      <c r="I13" s="78">
        <f t="shared" si="13"/>
        <v>4.6296296296296298E-4</v>
      </c>
      <c r="J13" s="78">
        <f t="shared" si="0"/>
        <v>2.8000000000000001E-2</v>
      </c>
      <c r="K13" s="78">
        <f t="shared" si="1"/>
        <v>6.1544000000000008E-4</v>
      </c>
      <c r="L13" s="78">
        <f t="shared" si="2"/>
        <v>0.75224711257468302</v>
      </c>
      <c r="M13" s="78">
        <v>150</v>
      </c>
      <c r="N13" s="78">
        <f t="shared" si="3"/>
        <v>0.48903709367530063</v>
      </c>
      <c r="O13" s="78">
        <f t="shared" si="4"/>
        <v>2.8841779733789388E-2</v>
      </c>
      <c r="P13" s="104">
        <f t="shared" si="10"/>
        <v>1887.1869999999999</v>
      </c>
      <c r="Q13" s="79">
        <f t="shared" si="5"/>
        <v>1887.1869999999999</v>
      </c>
      <c r="R13" s="79">
        <f t="shared" si="6"/>
        <v>1887.1581582202662</v>
      </c>
      <c r="S13" s="80">
        <f t="shared" si="11"/>
        <v>-0.29300000000000637</v>
      </c>
      <c r="T13" s="79">
        <f t="shared" si="7"/>
        <v>1886.9069999999999</v>
      </c>
      <c r="U13" s="79">
        <f>1</f>
        <v>1</v>
      </c>
      <c r="V13" s="79">
        <f t="shared" si="8"/>
        <v>0.25115822026623391</v>
      </c>
      <c r="W13" s="79">
        <f t="shared" si="9"/>
        <v>0.27999999999997272</v>
      </c>
      <c r="X13" s="76"/>
      <c r="Y13" s="76"/>
      <c r="Z13" s="81"/>
      <c r="AA13" s="81"/>
      <c r="AB13" s="133" t="s">
        <v>351</v>
      </c>
      <c r="AC13" s="82">
        <f t="shared" si="14"/>
        <v>32</v>
      </c>
      <c r="AD13" s="82">
        <f t="shared" si="15"/>
        <v>28</v>
      </c>
      <c r="AE13" s="82">
        <f t="shared" si="16"/>
        <v>2</v>
      </c>
      <c r="AF13" s="83" t="str">
        <f t="shared" si="12"/>
        <v>PN 10</v>
      </c>
    </row>
    <row r="14" spans="1:33">
      <c r="A14" s="129"/>
      <c r="B14" s="130" t="s">
        <v>15</v>
      </c>
      <c r="C14" s="153">
        <v>9876591.7620000001</v>
      </c>
      <c r="D14" s="153">
        <v>687947.96699999995</v>
      </c>
      <c r="E14" s="153">
        <v>1577.635</v>
      </c>
      <c r="F14" s="84">
        <v>160</v>
      </c>
      <c r="G14" s="77">
        <f t="shared" si="17"/>
        <v>20</v>
      </c>
      <c r="H14" s="132">
        <v>1887.8589999999999</v>
      </c>
      <c r="I14" s="78">
        <f t="shared" si="13"/>
        <v>4.6296296296296298E-4</v>
      </c>
      <c r="J14" s="78">
        <f t="shared" si="0"/>
        <v>2.8000000000000001E-2</v>
      </c>
      <c r="K14" s="78">
        <f t="shared" si="1"/>
        <v>6.1544000000000008E-4</v>
      </c>
      <c r="L14" s="78">
        <f t="shared" si="2"/>
        <v>0.75224711257468302</v>
      </c>
      <c r="M14" s="78">
        <v>150</v>
      </c>
      <c r="N14" s="78">
        <f t="shared" si="3"/>
        <v>0.48903709367530063</v>
      </c>
      <c r="O14" s="78">
        <f t="shared" si="4"/>
        <v>2.8841779733789388E-2</v>
      </c>
      <c r="P14" s="104">
        <f t="shared" si="10"/>
        <v>1887.1869999999999</v>
      </c>
      <c r="Q14" s="79">
        <f t="shared" si="5"/>
        <v>1887.1869999999999</v>
      </c>
      <c r="R14" s="79">
        <f t="shared" si="6"/>
        <v>1887.1581582202662</v>
      </c>
      <c r="S14" s="80">
        <f t="shared" si="11"/>
        <v>-0.23234999999999673</v>
      </c>
      <c r="T14" s="79">
        <f t="shared" si="7"/>
        <v>1886.8589999999999</v>
      </c>
      <c r="U14" s="79">
        <f>1</f>
        <v>1</v>
      </c>
      <c r="V14" s="79">
        <f t="shared" si="8"/>
        <v>0.29915822026623573</v>
      </c>
      <c r="W14" s="79">
        <f t="shared" si="9"/>
        <v>0.32799999999997453</v>
      </c>
      <c r="X14" s="76"/>
      <c r="Y14" s="76"/>
      <c r="Z14" s="81"/>
      <c r="AA14" s="81"/>
      <c r="AB14" s="133" t="s">
        <v>351</v>
      </c>
      <c r="AC14" s="82">
        <f t="shared" si="14"/>
        <v>32</v>
      </c>
      <c r="AD14" s="82">
        <f t="shared" si="15"/>
        <v>28</v>
      </c>
      <c r="AE14" s="82">
        <f t="shared" si="16"/>
        <v>2</v>
      </c>
      <c r="AF14" s="83" t="str">
        <f t="shared" si="12"/>
        <v>PN 10</v>
      </c>
    </row>
    <row r="15" spans="1:33">
      <c r="A15" s="129"/>
      <c r="B15" s="130" t="s">
        <v>16</v>
      </c>
      <c r="C15" s="153">
        <v>9876588.5079999994</v>
      </c>
      <c r="D15" s="153">
        <v>687946.45</v>
      </c>
      <c r="E15" s="153">
        <v>1577.047</v>
      </c>
      <c r="F15" s="84">
        <v>180</v>
      </c>
      <c r="G15" s="77">
        <f t="shared" si="17"/>
        <v>20</v>
      </c>
      <c r="H15" s="132">
        <v>1887.8109999999999</v>
      </c>
      <c r="I15" s="78">
        <f t="shared" si="13"/>
        <v>4.6296296296296298E-4</v>
      </c>
      <c r="J15" s="78">
        <f t="shared" si="0"/>
        <v>2.8000000000000001E-2</v>
      </c>
      <c r="K15" s="78">
        <f t="shared" si="1"/>
        <v>6.1544000000000008E-4</v>
      </c>
      <c r="L15" s="78">
        <f t="shared" si="2"/>
        <v>0.75224711257468302</v>
      </c>
      <c r="M15" s="78">
        <v>150</v>
      </c>
      <c r="N15" s="78">
        <f t="shared" si="3"/>
        <v>0.48903709367530063</v>
      </c>
      <c r="O15" s="78">
        <f t="shared" si="4"/>
        <v>2.8841779733789388E-2</v>
      </c>
      <c r="P15" s="104">
        <f t="shared" si="10"/>
        <v>1887.1869999999999</v>
      </c>
      <c r="Q15" s="79">
        <f t="shared" si="5"/>
        <v>1887.1869999999999</v>
      </c>
      <c r="R15" s="79">
        <f t="shared" si="6"/>
        <v>1887.1581582202662</v>
      </c>
      <c r="S15" s="80">
        <f t="shared" si="11"/>
        <v>-2.9399999999998271E-2</v>
      </c>
      <c r="T15" s="79">
        <f t="shared" si="7"/>
        <v>1886.8109999999999</v>
      </c>
      <c r="U15" s="79">
        <f>1</f>
        <v>1</v>
      </c>
      <c r="V15" s="79">
        <f t="shared" si="8"/>
        <v>0.34715822026623755</v>
      </c>
      <c r="W15" s="79">
        <f t="shared" si="9"/>
        <v>0.37599999999997635</v>
      </c>
      <c r="X15" s="76"/>
      <c r="Y15" s="76"/>
      <c r="Z15" s="81"/>
      <c r="AA15" s="81"/>
      <c r="AB15" s="133" t="s">
        <v>351</v>
      </c>
      <c r="AC15" s="82">
        <f t="shared" si="14"/>
        <v>32</v>
      </c>
      <c r="AD15" s="82">
        <f t="shared" si="15"/>
        <v>28</v>
      </c>
      <c r="AE15" s="82">
        <f t="shared" si="16"/>
        <v>2</v>
      </c>
      <c r="AF15" s="83" t="str">
        <f t="shared" si="12"/>
        <v>PN 10</v>
      </c>
    </row>
    <row r="16" spans="1:33">
      <c r="A16" s="129"/>
      <c r="B16" s="130" t="s">
        <v>17</v>
      </c>
      <c r="C16" s="153">
        <v>9876583.432</v>
      </c>
      <c r="D16" s="153">
        <v>687930.10499999998</v>
      </c>
      <c r="E16" s="153">
        <v>1573.453</v>
      </c>
      <c r="F16" s="84">
        <v>200</v>
      </c>
      <c r="G16" s="77">
        <f t="shared" si="17"/>
        <v>20</v>
      </c>
      <c r="H16" s="132">
        <v>1887.7629999999999</v>
      </c>
      <c r="I16" s="78">
        <f t="shared" si="13"/>
        <v>4.6296296296296298E-4</v>
      </c>
      <c r="J16" s="78">
        <f t="shared" si="0"/>
        <v>2.8000000000000001E-2</v>
      </c>
      <c r="K16" s="78">
        <f t="shared" si="1"/>
        <v>6.1544000000000008E-4</v>
      </c>
      <c r="L16" s="78">
        <f t="shared" si="2"/>
        <v>0.75224711257468302</v>
      </c>
      <c r="M16" s="78">
        <v>150</v>
      </c>
      <c r="N16" s="78">
        <f t="shared" si="3"/>
        <v>0.48903709367530063</v>
      </c>
      <c r="O16" s="78">
        <f t="shared" si="4"/>
        <v>2.8841779733789388E-2</v>
      </c>
      <c r="P16" s="104">
        <f t="shared" si="10"/>
        <v>1887.1869999999999</v>
      </c>
      <c r="Q16" s="79">
        <f t="shared" si="5"/>
        <v>1887.1869999999999</v>
      </c>
      <c r="R16" s="79">
        <f t="shared" si="6"/>
        <v>1887.1581582202662</v>
      </c>
      <c r="S16" s="80">
        <f t="shared" si="11"/>
        <v>-0.17970000000000255</v>
      </c>
      <c r="T16" s="79">
        <f t="shared" si="7"/>
        <v>1886.7629999999999</v>
      </c>
      <c r="U16" s="79">
        <f>1</f>
        <v>1</v>
      </c>
      <c r="V16" s="79">
        <f t="shared" si="8"/>
        <v>0.39515822026623937</v>
      </c>
      <c r="W16" s="79">
        <f t="shared" si="9"/>
        <v>0.42399999999997817</v>
      </c>
      <c r="X16" s="76"/>
      <c r="Y16" s="76"/>
      <c r="Z16" s="81"/>
      <c r="AA16" s="81"/>
      <c r="AB16" s="133" t="s">
        <v>351</v>
      </c>
      <c r="AC16" s="82">
        <f t="shared" si="14"/>
        <v>32</v>
      </c>
      <c r="AD16" s="82">
        <f t="shared" si="15"/>
        <v>28</v>
      </c>
      <c r="AE16" s="82">
        <f t="shared" si="16"/>
        <v>2</v>
      </c>
      <c r="AF16" s="83" t="str">
        <f t="shared" si="12"/>
        <v>PN 10</v>
      </c>
    </row>
    <row r="17" spans="1:32">
      <c r="A17" s="129"/>
      <c r="B17" s="130" t="s">
        <v>18</v>
      </c>
      <c r="C17" s="153">
        <v>9876575.5199999996</v>
      </c>
      <c r="D17" s="153">
        <v>687912.53200000001</v>
      </c>
      <c r="E17" s="153">
        <v>1569.864</v>
      </c>
      <c r="F17" s="84">
        <v>220</v>
      </c>
      <c r="G17" s="77">
        <f t="shared" si="17"/>
        <v>20</v>
      </c>
      <c r="H17" s="132">
        <v>1887.7159999999999</v>
      </c>
      <c r="I17" s="78">
        <f t="shared" si="13"/>
        <v>4.6296296296296298E-4</v>
      </c>
      <c r="J17" s="78">
        <f t="shared" si="0"/>
        <v>2.8000000000000001E-2</v>
      </c>
      <c r="K17" s="78">
        <f t="shared" si="1"/>
        <v>6.1544000000000008E-4</v>
      </c>
      <c r="L17" s="78">
        <f t="shared" si="2"/>
        <v>0.75224711257468302</v>
      </c>
      <c r="M17" s="78">
        <v>150</v>
      </c>
      <c r="N17" s="78">
        <f t="shared" si="3"/>
        <v>0.48903709367530063</v>
      </c>
      <c r="O17" s="78">
        <f t="shared" si="4"/>
        <v>2.8841779733789388E-2</v>
      </c>
      <c r="P17" s="104">
        <f t="shared" si="10"/>
        <v>1887.1869999999999</v>
      </c>
      <c r="Q17" s="79">
        <f t="shared" si="5"/>
        <v>1887.1869999999999</v>
      </c>
      <c r="R17" s="79">
        <f t="shared" si="6"/>
        <v>1887.1581582202662</v>
      </c>
      <c r="S17" s="80">
        <f t="shared" si="11"/>
        <v>-0.17944999999999708</v>
      </c>
      <c r="T17" s="79">
        <f t="shared" si="7"/>
        <v>1886.7159999999999</v>
      </c>
      <c r="U17" s="79">
        <f>1</f>
        <v>1</v>
      </c>
      <c r="V17" s="79">
        <f t="shared" si="8"/>
        <v>0.44215822026626483</v>
      </c>
      <c r="W17" s="79">
        <f t="shared" si="9"/>
        <v>0.47100000000000364</v>
      </c>
      <c r="X17" s="76"/>
      <c r="Y17" s="76"/>
      <c r="Z17" s="81"/>
      <c r="AA17" s="81"/>
      <c r="AB17" s="133" t="s">
        <v>351</v>
      </c>
      <c r="AC17" s="82">
        <f t="shared" si="14"/>
        <v>32</v>
      </c>
      <c r="AD17" s="82">
        <f t="shared" si="15"/>
        <v>28</v>
      </c>
      <c r="AE17" s="82">
        <f t="shared" si="16"/>
        <v>2</v>
      </c>
      <c r="AF17" s="83" t="str">
        <f t="shared" si="16"/>
        <v>PN 10</v>
      </c>
    </row>
    <row r="18" spans="1:32">
      <c r="A18" s="129"/>
      <c r="B18" s="130" t="s">
        <v>19</v>
      </c>
      <c r="C18" s="153">
        <v>9876568.2479999997</v>
      </c>
      <c r="D18" s="153">
        <v>687895.38800000004</v>
      </c>
      <c r="E18" s="153">
        <v>1566.9159999999999</v>
      </c>
      <c r="F18" s="84">
        <v>240</v>
      </c>
      <c r="G18" s="77">
        <f t="shared" si="17"/>
        <v>20</v>
      </c>
      <c r="H18" s="132">
        <v>1887.672</v>
      </c>
      <c r="I18" s="78">
        <f t="shared" si="13"/>
        <v>4.6296296296296298E-4</v>
      </c>
      <c r="J18" s="78">
        <f t="shared" si="0"/>
        <v>2.8000000000000001E-2</v>
      </c>
      <c r="K18" s="78">
        <f t="shared" si="1"/>
        <v>6.1544000000000008E-4</v>
      </c>
      <c r="L18" s="78">
        <f t="shared" si="2"/>
        <v>0.75224711257468302</v>
      </c>
      <c r="M18" s="78">
        <v>150</v>
      </c>
      <c r="N18" s="78">
        <f t="shared" si="3"/>
        <v>0.48903709367530063</v>
      </c>
      <c r="O18" s="78">
        <f t="shared" si="4"/>
        <v>2.8841779733789388E-2</v>
      </c>
      <c r="P18" s="104">
        <f t="shared" si="10"/>
        <v>1887.1869999999999</v>
      </c>
      <c r="Q18" s="79">
        <f t="shared" si="5"/>
        <v>1887.1869999999999</v>
      </c>
      <c r="R18" s="79">
        <f t="shared" si="6"/>
        <v>1887.1581582202662</v>
      </c>
      <c r="S18" s="80">
        <f t="shared" si="11"/>
        <v>-0.14740000000000464</v>
      </c>
      <c r="T18" s="79">
        <f t="shared" si="7"/>
        <v>1886.672</v>
      </c>
      <c r="U18" s="79">
        <f>1</f>
        <v>1</v>
      </c>
      <c r="V18" s="79">
        <f t="shared" si="8"/>
        <v>0.48615822026613387</v>
      </c>
      <c r="W18" s="79">
        <f t="shared" si="9"/>
        <v>0.51499999999987267</v>
      </c>
      <c r="X18" s="76"/>
      <c r="Y18" s="76"/>
      <c r="Z18" s="81"/>
      <c r="AA18" s="81"/>
      <c r="AB18" s="133" t="s">
        <v>351</v>
      </c>
      <c r="AC18" s="82">
        <f t="shared" si="14"/>
        <v>32</v>
      </c>
      <c r="AD18" s="82">
        <f t="shared" si="15"/>
        <v>28</v>
      </c>
      <c r="AE18" s="82">
        <f t="shared" si="16"/>
        <v>2</v>
      </c>
      <c r="AF18" s="83" t="str">
        <f t="shared" si="16"/>
        <v>PN 10</v>
      </c>
    </row>
    <row r="19" spans="1:32">
      <c r="A19" s="129"/>
      <c r="B19" s="130" t="s">
        <v>20</v>
      </c>
      <c r="C19" s="153">
        <v>9876567.0219999999</v>
      </c>
      <c r="D19" s="153">
        <v>687892.57499999995</v>
      </c>
      <c r="E19" s="153">
        <v>1566.5619999999999</v>
      </c>
      <c r="F19" s="84">
        <v>260</v>
      </c>
      <c r="G19" s="77">
        <f t="shared" si="17"/>
        <v>20</v>
      </c>
      <c r="H19" s="132">
        <v>1887.6310000000001</v>
      </c>
      <c r="I19" s="78">
        <f t="shared" si="13"/>
        <v>4.6296296296296298E-4</v>
      </c>
      <c r="J19" s="78">
        <f t="shared" si="0"/>
        <v>2.8000000000000001E-2</v>
      </c>
      <c r="K19" s="78">
        <f t="shared" si="1"/>
        <v>6.1544000000000008E-4</v>
      </c>
      <c r="L19" s="78">
        <f t="shared" si="2"/>
        <v>0.75224711257468302</v>
      </c>
      <c r="M19" s="78">
        <v>150</v>
      </c>
      <c r="N19" s="78">
        <f t="shared" si="3"/>
        <v>0.48903709367530063</v>
      </c>
      <c r="O19" s="78">
        <f t="shared" si="4"/>
        <v>2.8841779733789388E-2</v>
      </c>
      <c r="P19" s="104">
        <f t="shared" si="10"/>
        <v>1887.1869999999999</v>
      </c>
      <c r="Q19" s="79">
        <f t="shared" si="5"/>
        <v>1887.1869999999999</v>
      </c>
      <c r="R19" s="79">
        <f t="shared" si="6"/>
        <v>1887.1581582202662</v>
      </c>
      <c r="S19" s="80">
        <f t="shared" si="11"/>
        <v>-1.7700000000002093E-2</v>
      </c>
      <c r="T19" s="79">
        <f t="shared" si="7"/>
        <v>1886.6310000000001</v>
      </c>
      <c r="U19" s="79">
        <f>1</f>
        <v>1</v>
      </c>
      <c r="V19" s="79">
        <f t="shared" si="8"/>
        <v>0.52715822026607384</v>
      </c>
      <c r="W19" s="79">
        <f t="shared" si="9"/>
        <v>0.55599999999981264</v>
      </c>
      <c r="X19" s="76"/>
      <c r="Y19" s="76"/>
      <c r="Z19" s="81"/>
      <c r="AA19" s="81"/>
      <c r="AB19" s="133" t="s">
        <v>351</v>
      </c>
      <c r="AC19" s="82">
        <f t="shared" si="14"/>
        <v>32</v>
      </c>
      <c r="AD19" s="82">
        <f t="shared" si="15"/>
        <v>28</v>
      </c>
      <c r="AE19" s="82">
        <f t="shared" si="16"/>
        <v>2</v>
      </c>
      <c r="AF19" s="83" t="str">
        <f t="shared" si="16"/>
        <v>PN 10</v>
      </c>
    </row>
    <row r="20" spans="1:32">
      <c r="A20" s="129"/>
      <c r="B20" s="130" t="s">
        <v>22</v>
      </c>
      <c r="C20" s="153">
        <v>9876557.8530000001</v>
      </c>
      <c r="D20" s="153">
        <v>687875.46400000004</v>
      </c>
      <c r="E20" s="153">
        <v>1564.454</v>
      </c>
      <c r="F20" s="84">
        <v>280</v>
      </c>
      <c r="G20" s="77">
        <f t="shared" si="17"/>
        <v>20</v>
      </c>
      <c r="H20" s="132">
        <v>1887.5889999999999</v>
      </c>
      <c r="I20" s="78">
        <f t="shared" si="13"/>
        <v>4.6296296296296298E-4</v>
      </c>
      <c r="J20" s="78">
        <f t="shared" si="0"/>
        <v>2.8000000000000001E-2</v>
      </c>
      <c r="K20" s="78">
        <f t="shared" si="1"/>
        <v>6.1544000000000008E-4</v>
      </c>
      <c r="L20" s="78">
        <f t="shared" si="2"/>
        <v>0.75224711257468302</v>
      </c>
      <c r="M20" s="78">
        <v>150</v>
      </c>
      <c r="N20" s="78">
        <f t="shared" si="3"/>
        <v>0.48903709367530063</v>
      </c>
      <c r="O20" s="78">
        <f t="shared" si="4"/>
        <v>2.8841779733789388E-2</v>
      </c>
      <c r="P20" s="104">
        <f t="shared" si="10"/>
        <v>1887.1869999999999</v>
      </c>
      <c r="Q20" s="79">
        <f t="shared" si="5"/>
        <v>1887.1869999999999</v>
      </c>
      <c r="R20" s="79">
        <f t="shared" si="6"/>
        <v>1887.1581582202662</v>
      </c>
      <c r="S20" s="80">
        <f t="shared" si="11"/>
        <v>-0.10539999999999736</v>
      </c>
      <c r="T20" s="79">
        <f t="shared" si="7"/>
        <v>1886.5889999999999</v>
      </c>
      <c r="U20" s="79">
        <f>1</f>
        <v>1</v>
      </c>
      <c r="V20" s="79">
        <f t="shared" si="8"/>
        <v>0.56915822026621754</v>
      </c>
      <c r="W20" s="79">
        <f t="shared" si="9"/>
        <v>0.59799999999995634</v>
      </c>
      <c r="X20" s="76"/>
      <c r="Y20" s="76"/>
      <c r="Z20" s="81"/>
      <c r="AA20" s="81"/>
      <c r="AB20" s="133" t="s">
        <v>351</v>
      </c>
      <c r="AC20" s="82">
        <f t="shared" si="14"/>
        <v>32</v>
      </c>
      <c r="AD20" s="82">
        <f t="shared" si="15"/>
        <v>28</v>
      </c>
      <c r="AE20" s="82">
        <f t="shared" si="16"/>
        <v>2</v>
      </c>
      <c r="AF20" s="83" t="str">
        <f t="shared" si="16"/>
        <v>PN 10</v>
      </c>
    </row>
    <row r="21" spans="1:32">
      <c r="A21" s="129"/>
      <c r="B21" s="130" t="s">
        <v>23</v>
      </c>
      <c r="C21" s="153">
        <v>9876554.1390000004</v>
      </c>
      <c r="D21" s="153">
        <v>687876.11199999996</v>
      </c>
      <c r="E21" s="153">
        <v>1564.1410000000001</v>
      </c>
      <c r="F21" s="84">
        <v>300</v>
      </c>
      <c r="G21" s="77">
        <f t="shared" si="17"/>
        <v>20</v>
      </c>
      <c r="H21" s="132">
        <v>1887.547</v>
      </c>
      <c r="I21" s="78">
        <f t="shared" si="13"/>
        <v>4.6296296296296298E-4</v>
      </c>
      <c r="J21" s="78">
        <f t="shared" si="0"/>
        <v>2.8000000000000001E-2</v>
      </c>
      <c r="K21" s="78">
        <f t="shared" si="1"/>
        <v>6.1544000000000008E-4</v>
      </c>
      <c r="L21" s="78">
        <f t="shared" si="2"/>
        <v>0.75224711257468302</v>
      </c>
      <c r="M21" s="78">
        <v>150</v>
      </c>
      <c r="N21" s="78">
        <f t="shared" si="3"/>
        <v>0.48903709367530063</v>
      </c>
      <c r="O21" s="78">
        <f t="shared" si="4"/>
        <v>2.8841779733789388E-2</v>
      </c>
      <c r="P21" s="104">
        <f t="shared" si="10"/>
        <v>1887.1869999999999</v>
      </c>
      <c r="Q21" s="79">
        <f t="shared" si="5"/>
        <v>1887.1869999999999</v>
      </c>
      <c r="R21" s="79">
        <f t="shared" si="6"/>
        <v>1887.1581582202662</v>
      </c>
      <c r="S21" s="80">
        <f t="shared" si="11"/>
        <v>-1.5649999999993724E-2</v>
      </c>
      <c r="T21" s="79">
        <f t="shared" si="7"/>
        <v>1886.547</v>
      </c>
      <c r="U21" s="79">
        <f>1</f>
        <v>1</v>
      </c>
      <c r="V21" s="79">
        <f t="shared" si="8"/>
        <v>0.61115822026613387</v>
      </c>
      <c r="W21" s="79">
        <f t="shared" si="9"/>
        <v>0.63999999999987267</v>
      </c>
      <c r="X21" s="76"/>
      <c r="Y21" s="76"/>
      <c r="Z21" s="81"/>
      <c r="AA21" s="81"/>
      <c r="AB21" s="133" t="s">
        <v>351</v>
      </c>
      <c r="AC21" s="82">
        <f t="shared" si="14"/>
        <v>32</v>
      </c>
      <c r="AD21" s="82">
        <f t="shared" si="15"/>
        <v>28</v>
      </c>
      <c r="AE21" s="82">
        <f t="shared" si="16"/>
        <v>2</v>
      </c>
      <c r="AF21" s="83" t="str">
        <f t="shared" si="16"/>
        <v>PN 10</v>
      </c>
    </row>
    <row r="22" spans="1:32">
      <c r="A22" s="129"/>
      <c r="B22" s="130" t="s">
        <v>24</v>
      </c>
      <c r="C22" s="153">
        <v>9876545.8139999993</v>
      </c>
      <c r="D22" s="153">
        <v>687857.79700000002</v>
      </c>
      <c r="E22" s="153">
        <v>1561.9459999999999</v>
      </c>
      <c r="F22" s="84">
        <v>320</v>
      </c>
      <c r="G22" s="77">
        <f t="shared" si="17"/>
        <v>20</v>
      </c>
      <c r="H22" s="132">
        <v>1887.4939999999999</v>
      </c>
      <c r="I22" s="78">
        <f t="shared" si="13"/>
        <v>4.6296296296296298E-4</v>
      </c>
      <c r="J22" s="78">
        <f t="shared" si="0"/>
        <v>2.8000000000000001E-2</v>
      </c>
      <c r="K22" s="78">
        <f t="shared" si="1"/>
        <v>6.1544000000000008E-4</v>
      </c>
      <c r="L22" s="78">
        <f t="shared" si="2"/>
        <v>0.75224711257468302</v>
      </c>
      <c r="M22" s="78">
        <v>150</v>
      </c>
      <c r="N22" s="78">
        <f t="shared" si="3"/>
        <v>0.48903709367530063</v>
      </c>
      <c r="O22" s="78">
        <f t="shared" si="4"/>
        <v>2.8841779733789388E-2</v>
      </c>
      <c r="P22" s="104">
        <f t="shared" si="10"/>
        <v>1887.1869999999999</v>
      </c>
      <c r="Q22" s="79">
        <f t="shared" si="5"/>
        <v>1887.1869999999999</v>
      </c>
      <c r="R22" s="79">
        <f t="shared" si="6"/>
        <v>1887.1581582202662</v>
      </c>
      <c r="S22" s="80">
        <f t="shared" si="11"/>
        <v>-0.10975000000000819</v>
      </c>
      <c r="T22" s="79">
        <f t="shared" si="7"/>
        <v>1886.4939999999999</v>
      </c>
      <c r="U22" s="79">
        <f>1</f>
        <v>1</v>
      </c>
      <c r="V22" s="79">
        <f t="shared" si="8"/>
        <v>0.66415822026624483</v>
      </c>
      <c r="W22" s="79">
        <f t="shared" si="9"/>
        <v>0.69299999999998363</v>
      </c>
      <c r="X22" s="76"/>
      <c r="Y22" s="76"/>
      <c r="Z22" s="81"/>
      <c r="AA22" s="81"/>
      <c r="AB22" s="133" t="s">
        <v>351</v>
      </c>
      <c r="AC22" s="82">
        <f t="shared" si="14"/>
        <v>32</v>
      </c>
      <c r="AD22" s="82">
        <f t="shared" si="15"/>
        <v>28</v>
      </c>
      <c r="AE22" s="82">
        <f t="shared" si="16"/>
        <v>2</v>
      </c>
      <c r="AF22" s="83" t="str">
        <f t="shared" si="16"/>
        <v>PN 10</v>
      </c>
    </row>
    <row r="23" spans="1:32">
      <c r="A23" s="129"/>
      <c r="B23" s="130" t="s">
        <v>25</v>
      </c>
      <c r="C23" s="153">
        <v>9876538.4230000004</v>
      </c>
      <c r="D23" s="153">
        <v>687842.66799999995</v>
      </c>
      <c r="E23" s="153">
        <v>1560.1869999999999</v>
      </c>
      <c r="F23" s="84">
        <v>340</v>
      </c>
      <c r="G23" s="77">
        <f t="shared" si="17"/>
        <v>20</v>
      </c>
      <c r="H23" s="132">
        <v>1887.421</v>
      </c>
      <c r="I23" s="78">
        <f t="shared" si="13"/>
        <v>4.6296296296296298E-4</v>
      </c>
      <c r="J23" s="78">
        <f t="shared" si="0"/>
        <v>2.8000000000000001E-2</v>
      </c>
      <c r="K23" s="78">
        <f t="shared" si="1"/>
        <v>6.1544000000000008E-4</v>
      </c>
      <c r="L23" s="78">
        <f t="shared" si="2"/>
        <v>0.75224711257468302</v>
      </c>
      <c r="M23" s="78">
        <v>150</v>
      </c>
      <c r="N23" s="78">
        <f t="shared" si="3"/>
        <v>0.48903709367530063</v>
      </c>
      <c r="O23" s="78">
        <f t="shared" si="4"/>
        <v>2.8841779733789388E-2</v>
      </c>
      <c r="P23" s="104">
        <f t="shared" si="10"/>
        <v>1887.1869999999999</v>
      </c>
      <c r="Q23" s="79">
        <f t="shared" si="5"/>
        <v>1887.1869999999999</v>
      </c>
      <c r="R23" s="79">
        <f t="shared" si="6"/>
        <v>1887.1581582202662</v>
      </c>
      <c r="S23" s="80">
        <f t="shared" si="11"/>
        <v>-8.7950000000000722E-2</v>
      </c>
      <c r="T23" s="79">
        <f t="shared" si="7"/>
        <v>1886.421</v>
      </c>
      <c r="U23" s="79">
        <f>1</f>
        <v>1</v>
      </c>
      <c r="V23" s="79">
        <f t="shared" si="8"/>
        <v>0.73715822026611022</v>
      </c>
      <c r="W23" s="79">
        <f t="shared" si="9"/>
        <v>0.76599999999984902</v>
      </c>
      <c r="X23" s="76"/>
      <c r="Y23" s="76"/>
      <c r="Z23" s="81"/>
      <c r="AA23" s="81"/>
      <c r="AB23" s="133" t="s">
        <v>387</v>
      </c>
      <c r="AC23" s="82">
        <f t="shared" si="14"/>
        <v>32</v>
      </c>
      <c r="AD23" s="82">
        <f t="shared" si="15"/>
        <v>28</v>
      </c>
      <c r="AE23" s="82">
        <f t="shared" si="16"/>
        <v>2</v>
      </c>
      <c r="AF23" s="83" t="str">
        <f t="shared" si="16"/>
        <v>PN 10</v>
      </c>
    </row>
    <row r="24" spans="1:32">
      <c r="A24" s="129"/>
      <c r="B24" s="130" t="s">
        <v>26</v>
      </c>
      <c r="C24" s="153">
        <v>9876407.5219999999</v>
      </c>
      <c r="D24" s="153">
        <v>687934.01800000004</v>
      </c>
      <c r="E24" s="153">
        <v>1557.67</v>
      </c>
      <c r="F24" s="84">
        <v>360</v>
      </c>
      <c r="G24" s="77">
        <f t="shared" si="17"/>
        <v>20</v>
      </c>
      <c r="H24" s="132">
        <v>1887.354</v>
      </c>
      <c r="I24" s="78">
        <f t="shared" si="13"/>
        <v>4.6296296296296298E-4</v>
      </c>
      <c r="J24" s="78">
        <f t="shared" si="0"/>
        <v>2.8000000000000001E-2</v>
      </c>
      <c r="K24" s="78">
        <f t="shared" si="1"/>
        <v>6.1544000000000008E-4</v>
      </c>
      <c r="L24" s="78">
        <f t="shared" si="2"/>
        <v>0.75224711257468302</v>
      </c>
      <c r="M24" s="78">
        <v>150</v>
      </c>
      <c r="N24" s="78">
        <f t="shared" si="3"/>
        <v>0.48903709367530063</v>
      </c>
      <c r="O24" s="78">
        <f t="shared" si="4"/>
        <v>2.8841779733789388E-2</v>
      </c>
      <c r="P24" s="104">
        <f t="shared" si="10"/>
        <v>1887.1869999999999</v>
      </c>
      <c r="Q24" s="79">
        <f t="shared" si="5"/>
        <v>1887.1869999999999</v>
      </c>
      <c r="R24" s="79">
        <f t="shared" si="6"/>
        <v>1887.1581582202662</v>
      </c>
      <c r="S24" s="80">
        <f t="shared" si="11"/>
        <v>-0.12584999999999127</v>
      </c>
      <c r="T24" s="79">
        <f t="shared" si="7"/>
        <v>1886.354</v>
      </c>
      <c r="U24" s="79">
        <f>1</f>
        <v>1</v>
      </c>
      <c r="V24" s="79">
        <f t="shared" si="8"/>
        <v>0.8041582202661175</v>
      </c>
      <c r="W24" s="79">
        <f t="shared" si="9"/>
        <v>0.8329999999998563</v>
      </c>
      <c r="X24" s="76"/>
      <c r="Y24" s="76"/>
      <c r="Z24" s="81"/>
      <c r="AA24" s="81"/>
      <c r="AB24" s="133" t="s">
        <v>445</v>
      </c>
      <c r="AC24" s="82">
        <f t="shared" si="14"/>
        <v>32</v>
      </c>
      <c r="AD24" s="82">
        <f t="shared" si="15"/>
        <v>28</v>
      </c>
      <c r="AE24" s="82">
        <f t="shared" si="16"/>
        <v>2</v>
      </c>
      <c r="AF24" s="83" t="str">
        <f t="shared" si="16"/>
        <v>PN 10</v>
      </c>
    </row>
    <row r="25" spans="1:32">
      <c r="A25" s="129"/>
      <c r="B25" s="130" t="s">
        <v>27</v>
      </c>
      <c r="C25" s="153">
        <v>9876408.6569999997</v>
      </c>
      <c r="D25" s="153">
        <v>687954.92099999997</v>
      </c>
      <c r="E25" s="153">
        <v>1558.7280000000001</v>
      </c>
      <c r="F25" s="84">
        <v>380</v>
      </c>
      <c r="G25" s="77">
        <f t="shared" si="17"/>
        <v>20</v>
      </c>
      <c r="H25" s="132">
        <v>1887.29</v>
      </c>
      <c r="I25" s="78">
        <f t="shared" si="13"/>
        <v>4.6296296296296298E-4</v>
      </c>
      <c r="J25" s="78">
        <f t="shared" si="0"/>
        <v>2.8000000000000001E-2</v>
      </c>
      <c r="K25" s="78">
        <f t="shared" si="1"/>
        <v>6.1544000000000008E-4</v>
      </c>
      <c r="L25" s="78">
        <f t="shared" si="2"/>
        <v>0.75224711257468302</v>
      </c>
      <c r="M25" s="78">
        <v>150</v>
      </c>
      <c r="N25" s="78">
        <f t="shared" si="3"/>
        <v>0.48903709367530063</v>
      </c>
      <c r="O25" s="78">
        <f t="shared" si="4"/>
        <v>2.8841779733789388E-2</v>
      </c>
      <c r="P25" s="104">
        <f t="shared" si="10"/>
        <v>1887.1869999999999</v>
      </c>
      <c r="Q25" s="79">
        <f t="shared" si="5"/>
        <v>1887.1869999999999</v>
      </c>
      <c r="R25" s="79">
        <f t="shared" si="6"/>
        <v>1887.1581582202662</v>
      </c>
      <c r="S25" s="80">
        <f t="shared" si="11"/>
        <v>5.2899999999999635E-2</v>
      </c>
      <c r="T25" s="79">
        <f t="shared" si="7"/>
        <v>1886.29</v>
      </c>
      <c r="U25" s="79">
        <f>1</f>
        <v>1</v>
      </c>
      <c r="V25" s="79">
        <f t="shared" si="8"/>
        <v>0.86815822026619571</v>
      </c>
      <c r="W25" s="79">
        <f t="shared" si="9"/>
        <v>0.89699999999993452</v>
      </c>
      <c r="X25" s="76"/>
      <c r="Y25" s="76"/>
      <c r="Z25" s="81"/>
      <c r="AA25" s="81"/>
      <c r="AB25" s="133" t="s">
        <v>351</v>
      </c>
      <c r="AC25" s="82">
        <f t="shared" si="14"/>
        <v>32</v>
      </c>
      <c r="AD25" s="82">
        <f t="shared" si="15"/>
        <v>28</v>
      </c>
      <c r="AE25" s="82">
        <f t="shared" si="16"/>
        <v>2</v>
      </c>
      <c r="AF25" s="83" t="str">
        <f t="shared" si="16"/>
        <v>PN 10</v>
      </c>
    </row>
    <row r="26" spans="1:32">
      <c r="A26" s="129"/>
      <c r="B26" s="130" t="s">
        <v>28</v>
      </c>
      <c r="C26" s="153">
        <v>9876408.1060000006</v>
      </c>
      <c r="D26" s="153">
        <v>687975.60800000001</v>
      </c>
      <c r="E26" s="153">
        <v>1559.3130000000001</v>
      </c>
      <c r="F26" s="84">
        <v>400</v>
      </c>
      <c r="G26" s="77">
        <f t="shared" si="17"/>
        <v>20</v>
      </c>
      <c r="H26" s="132">
        <v>1887.1959999999999</v>
      </c>
      <c r="I26" s="78">
        <f t="shared" si="13"/>
        <v>4.6296296296296298E-4</v>
      </c>
      <c r="J26" s="78">
        <f t="shared" si="0"/>
        <v>2.8000000000000001E-2</v>
      </c>
      <c r="K26" s="78">
        <f t="shared" si="1"/>
        <v>6.1544000000000008E-4</v>
      </c>
      <c r="L26" s="78">
        <f>I26/K26</f>
        <v>0.75224711257468302</v>
      </c>
      <c r="M26" s="78">
        <v>150</v>
      </c>
      <c r="N26" s="78">
        <f t="shared" si="3"/>
        <v>0.48903709367530063</v>
      </c>
      <c r="O26" s="78">
        <f t="shared" si="4"/>
        <v>2.8841779733789388E-2</v>
      </c>
      <c r="P26" s="104">
        <f t="shared" si="10"/>
        <v>1887.1869999999999</v>
      </c>
      <c r="Q26" s="79">
        <f t="shared" si="5"/>
        <v>1887.1869999999999</v>
      </c>
      <c r="R26" s="79">
        <f t="shared" si="6"/>
        <v>1887.1581582202662</v>
      </c>
      <c r="S26" s="80">
        <f t="shared" si="11"/>
        <v>2.925000000000182E-2</v>
      </c>
      <c r="T26" s="79">
        <f t="shared" si="7"/>
        <v>1886.1959999999999</v>
      </c>
      <c r="U26" s="79">
        <f>1</f>
        <v>1</v>
      </c>
      <c r="V26" s="79">
        <f t="shared" si="8"/>
        <v>0.96215822026624664</v>
      </c>
      <c r="W26" s="79">
        <f t="shared" si="9"/>
        <v>0.99099999999998545</v>
      </c>
      <c r="X26" s="76"/>
      <c r="Y26" s="76"/>
      <c r="Z26" s="81"/>
      <c r="AA26" s="81"/>
      <c r="AB26" s="133" t="s">
        <v>351</v>
      </c>
      <c r="AC26" s="82">
        <f t="shared" si="14"/>
        <v>32</v>
      </c>
      <c r="AD26" s="82">
        <f t="shared" si="15"/>
        <v>28</v>
      </c>
      <c r="AE26" s="82">
        <f t="shared" si="16"/>
        <v>2</v>
      </c>
      <c r="AF26" s="83" t="str">
        <f t="shared" si="16"/>
        <v>PN 10</v>
      </c>
    </row>
    <row r="27" spans="1:32">
      <c r="A27" s="129"/>
      <c r="B27" s="130" t="s">
        <v>29</v>
      </c>
      <c r="C27" s="153">
        <v>9876410.9260000009</v>
      </c>
      <c r="D27" s="153">
        <v>687996.72100000002</v>
      </c>
      <c r="E27" s="153">
        <v>1560.0139999999999</v>
      </c>
      <c r="F27" s="84">
        <v>420</v>
      </c>
      <c r="G27" s="77">
        <f t="shared" si="17"/>
        <v>20</v>
      </c>
      <c r="H27" s="132">
        <v>1887.0909999999999</v>
      </c>
      <c r="I27" s="78">
        <f t="shared" si="13"/>
        <v>4.6296296296296298E-4</v>
      </c>
      <c r="J27" s="78">
        <f t="shared" si="0"/>
        <v>2.8000000000000001E-2</v>
      </c>
      <c r="K27" s="78">
        <f t="shared" si="1"/>
        <v>6.1544000000000008E-4</v>
      </c>
      <c r="L27" s="78">
        <f t="shared" si="2"/>
        <v>0.75224711257468302</v>
      </c>
      <c r="M27" s="78">
        <v>150</v>
      </c>
      <c r="N27" s="78">
        <f t="shared" si="3"/>
        <v>0.48903709367530063</v>
      </c>
      <c r="O27" s="78">
        <f t="shared" si="4"/>
        <v>2.8841779733789388E-2</v>
      </c>
      <c r="P27" s="104">
        <f t="shared" si="10"/>
        <v>1887.1869999999999</v>
      </c>
      <c r="Q27" s="79">
        <f t="shared" si="5"/>
        <v>1887.1869999999999</v>
      </c>
      <c r="R27" s="79">
        <f t="shared" si="6"/>
        <v>1887.1581582202662</v>
      </c>
      <c r="S27" s="80">
        <f t="shared" si="11"/>
        <v>3.5049999999989721E-2</v>
      </c>
      <c r="T27" s="79">
        <f t="shared" si="7"/>
        <v>1886.0909999999999</v>
      </c>
      <c r="U27" s="79">
        <f>1</f>
        <v>1</v>
      </c>
      <c r="V27" s="79">
        <f t="shared" si="8"/>
        <v>1.0671582202662648</v>
      </c>
      <c r="W27" s="79">
        <f t="shared" si="9"/>
        <v>1.0960000000000036</v>
      </c>
      <c r="X27" s="76"/>
      <c r="Y27" s="76"/>
      <c r="Z27" s="81"/>
      <c r="AA27" s="81"/>
      <c r="AB27" s="133" t="s">
        <v>351</v>
      </c>
      <c r="AC27" s="82">
        <f t="shared" si="14"/>
        <v>32</v>
      </c>
      <c r="AD27" s="82">
        <f t="shared" si="15"/>
        <v>28</v>
      </c>
      <c r="AE27" s="82">
        <f t="shared" si="16"/>
        <v>2</v>
      </c>
      <c r="AF27" s="83" t="str">
        <f t="shared" si="16"/>
        <v>PN 10</v>
      </c>
    </row>
    <row r="28" spans="1:32">
      <c r="A28" s="129"/>
      <c r="B28" s="130" t="s">
        <v>30</v>
      </c>
      <c r="C28" s="153">
        <v>9876414.7019999996</v>
      </c>
      <c r="D28" s="153">
        <v>688014.84100000001</v>
      </c>
      <c r="E28" s="153">
        <v>1560.8050000000001</v>
      </c>
      <c r="F28" s="84">
        <v>440</v>
      </c>
      <c r="G28" s="77">
        <f t="shared" si="17"/>
        <v>20</v>
      </c>
      <c r="H28" s="132">
        <v>1886.9839999999999</v>
      </c>
      <c r="I28" s="78">
        <f t="shared" si="13"/>
        <v>4.6296296296296298E-4</v>
      </c>
      <c r="J28" s="78">
        <f t="shared" si="0"/>
        <v>2.8000000000000001E-2</v>
      </c>
      <c r="K28" s="78">
        <f t="shared" si="1"/>
        <v>6.1544000000000008E-4</v>
      </c>
      <c r="L28" s="78">
        <f t="shared" si="2"/>
        <v>0.75224711257468302</v>
      </c>
      <c r="M28" s="78">
        <v>150</v>
      </c>
      <c r="N28" s="78">
        <f t="shared" si="3"/>
        <v>0.48903709367530063</v>
      </c>
      <c r="O28" s="78">
        <f t="shared" si="4"/>
        <v>2.8841779733789388E-2</v>
      </c>
      <c r="P28" s="104">
        <f t="shared" si="10"/>
        <v>1887.1869999999999</v>
      </c>
      <c r="Q28" s="79">
        <f t="shared" si="5"/>
        <v>1887.1869999999999</v>
      </c>
      <c r="R28" s="79">
        <f t="shared" si="6"/>
        <v>1887.1581582202662</v>
      </c>
      <c r="S28" s="80">
        <f t="shared" si="11"/>
        <v>3.955000000000837E-2</v>
      </c>
      <c r="T28" s="79">
        <f t="shared" si="7"/>
        <v>1885.9839999999999</v>
      </c>
      <c r="U28" s="79">
        <f>1</f>
        <v>1</v>
      </c>
      <c r="V28" s="79">
        <f t="shared" si="8"/>
        <v>1.1741582202662357</v>
      </c>
      <c r="W28" s="79">
        <f t="shared" si="9"/>
        <v>1.2029999999999745</v>
      </c>
      <c r="X28" s="76"/>
      <c r="Y28" s="76"/>
      <c r="Z28" s="81"/>
      <c r="AA28" s="81"/>
      <c r="AB28" s="133" t="s">
        <v>351</v>
      </c>
      <c r="AC28" s="82">
        <f t="shared" si="14"/>
        <v>32</v>
      </c>
      <c r="AD28" s="82">
        <f t="shared" si="15"/>
        <v>28</v>
      </c>
      <c r="AE28" s="82">
        <f t="shared" si="16"/>
        <v>2</v>
      </c>
      <c r="AF28" s="83" t="str">
        <f t="shared" si="16"/>
        <v>PN 10</v>
      </c>
    </row>
    <row r="29" spans="1:32">
      <c r="A29" s="129"/>
      <c r="B29" s="130" t="s">
        <v>31</v>
      </c>
      <c r="C29" s="153">
        <v>9876420.3359999992</v>
      </c>
      <c r="D29" s="153">
        <v>688035.55799999996</v>
      </c>
      <c r="E29" s="153">
        <v>1561.8109999999999</v>
      </c>
      <c r="F29" s="84">
        <v>460</v>
      </c>
      <c r="G29" s="77">
        <f t="shared" si="17"/>
        <v>20</v>
      </c>
      <c r="H29" s="132">
        <v>1886.875</v>
      </c>
      <c r="I29" s="78">
        <f t="shared" si="13"/>
        <v>4.6296296296296298E-4</v>
      </c>
      <c r="J29" s="78">
        <f t="shared" si="0"/>
        <v>2.8000000000000001E-2</v>
      </c>
      <c r="K29" s="78">
        <f t="shared" si="1"/>
        <v>6.1544000000000008E-4</v>
      </c>
      <c r="L29" s="78">
        <f t="shared" si="2"/>
        <v>0.75224711257468302</v>
      </c>
      <c r="M29" s="78">
        <v>150</v>
      </c>
      <c r="N29" s="78">
        <f t="shared" si="3"/>
        <v>0.48903709367530063</v>
      </c>
      <c r="O29" s="78">
        <f t="shared" si="4"/>
        <v>2.8841779733789388E-2</v>
      </c>
      <c r="P29" s="104">
        <f t="shared" si="10"/>
        <v>1887.1869999999999</v>
      </c>
      <c r="Q29" s="79">
        <f t="shared" si="5"/>
        <v>1887.1869999999999</v>
      </c>
      <c r="R29" s="79">
        <f t="shared" si="6"/>
        <v>1887.1581582202662</v>
      </c>
      <c r="S29" s="80">
        <f t="shared" si="11"/>
        <v>5.0299999999992906E-2</v>
      </c>
      <c r="T29" s="79">
        <f t="shared" si="7"/>
        <v>1885.875</v>
      </c>
      <c r="U29" s="79">
        <f>1</f>
        <v>1</v>
      </c>
      <c r="V29" s="79">
        <f t="shared" si="8"/>
        <v>1.2831582202661593</v>
      </c>
      <c r="W29" s="79">
        <f t="shared" si="9"/>
        <v>1.3119999999998981</v>
      </c>
      <c r="X29" s="76"/>
      <c r="Y29" s="76"/>
      <c r="Z29" s="81"/>
      <c r="AA29" s="81"/>
      <c r="AB29" s="133" t="s">
        <v>351</v>
      </c>
      <c r="AC29" s="82">
        <f t="shared" si="14"/>
        <v>32</v>
      </c>
      <c r="AD29" s="82">
        <f t="shared" si="15"/>
        <v>28</v>
      </c>
      <c r="AE29" s="82">
        <f t="shared" si="16"/>
        <v>2</v>
      </c>
      <c r="AF29" s="83" t="str">
        <f t="shared" si="16"/>
        <v>PN 10</v>
      </c>
    </row>
    <row r="30" spans="1:32">
      <c r="A30" s="129"/>
      <c r="B30" s="130" t="s">
        <v>32</v>
      </c>
      <c r="C30" s="153">
        <v>9876426.148</v>
      </c>
      <c r="D30" s="153">
        <v>688056.35100000002</v>
      </c>
      <c r="E30" s="153">
        <v>1562.769</v>
      </c>
      <c r="F30" s="84">
        <v>480</v>
      </c>
      <c r="G30" s="77">
        <f t="shared" si="17"/>
        <v>20</v>
      </c>
      <c r="H30" s="132">
        <v>1886.7650000000001</v>
      </c>
      <c r="I30" s="78">
        <f t="shared" si="13"/>
        <v>4.6296296296296298E-4</v>
      </c>
      <c r="J30" s="78">
        <f t="shared" si="0"/>
        <v>2.8000000000000001E-2</v>
      </c>
      <c r="K30" s="78">
        <f t="shared" si="1"/>
        <v>6.1544000000000008E-4</v>
      </c>
      <c r="L30" s="78">
        <f t="shared" si="2"/>
        <v>0.75224711257468302</v>
      </c>
      <c r="M30" s="78">
        <v>150</v>
      </c>
      <c r="N30" s="78">
        <f t="shared" si="3"/>
        <v>0.48903709367530063</v>
      </c>
      <c r="O30" s="78">
        <f t="shared" si="4"/>
        <v>2.8841779733789388E-2</v>
      </c>
      <c r="P30" s="104">
        <f t="shared" si="10"/>
        <v>1887.1869999999999</v>
      </c>
      <c r="Q30" s="79">
        <f t="shared" si="5"/>
        <v>1887.1869999999999</v>
      </c>
      <c r="R30" s="79">
        <f t="shared" si="6"/>
        <v>1887.1581582202662</v>
      </c>
      <c r="S30" s="80">
        <f t="shared" si="11"/>
        <v>4.7900000000004182E-2</v>
      </c>
      <c r="T30" s="79">
        <f t="shared" si="7"/>
        <v>1885.7650000000001</v>
      </c>
      <c r="U30" s="79">
        <f>1</f>
        <v>1</v>
      </c>
      <c r="V30" s="79">
        <f t="shared" si="8"/>
        <v>1.3931582202660593</v>
      </c>
      <c r="W30" s="79">
        <f t="shared" si="9"/>
        <v>1.4219999999997981</v>
      </c>
      <c r="X30" s="76"/>
      <c r="Y30" s="76"/>
      <c r="Z30" s="81"/>
      <c r="AA30" s="81"/>
      <c r="AB30" s="133" t="s">
        <v>351</v>
      </c>
      <c r="AC30" s="82">
        <f t="shared" si="14"/>
        <v>32</v>
      </c>
      <c r="AD30" s="82">
        <f t="shared" si="15"/>
        <v>28</v>
      </c>
      <c r="AE30" s="82">
        <f t="shared" si="16"/>
        <v>2</v>
      </c>
      <c r="AF30" s="83" t="str">
        <f t="shared" si="16"/>
        <v>PN 10</v>
      </c>
    </row>
    <row r="31" spans="1:32">
      <c r="A31" s="129"/>
      <c r="B31" s="130" t="s">
        <v>33</v>
      </c>
      <c r="C31" s="153">
        <v>9876432.1750000007</v>
      </c>
      <c r="D31" s="153">
        <v>688077.076</v>
      </c>
      <c r="E31" s="153">
        <v>1563.5450000000001</v>
      </c>
      <c r="F31" s="84">
        <v>500</v>
      </c>
      <c r="G31" s="77">
        <f t="shared" si="17"/>
        <v>20</v>
      </c>
      <c r="H31" s="132">
        <v>1886.653</v>
      </c>
      <c r="I31" s="78">
        <f t="shared" si="13"/>
        <v>4.6296296296296298E-4</v>
      </c>
      <c r="J31" s="78">
        <f t="shared" si="0"/>
        <v>2.8000000000000001E-2</v>
      </c>
      <c r="K31" s="78">
        <f t="shared" si="1"/>
        <v>6.1544000000000008E-4</v>
      </c>
      <c r="L31" s="78">
        <f t="shared" si="2"/>
        <v>0.75224711257468302</v>
      </c>
      <c r="M31" s="78">
        <v>150</v>
      </c>
      <c r="N31" s="78">
        <f t="shared" si="3"/>
        <v>0.48903709367530063</v>
      </c>
      <c r="O31" s="78">
        <f t="shared" si="4"/>
        <v>2.8841779733789388E-2</v>
      </c>
      <c r="P31" s="104">
        <f t="shared" si="10"/>
        <v>1887.1869999999999</v>
      </c>
      <c r="Q31" s="79">
        <f t="shared" si="5"/>
        <v>1887.1869999999999</v>
      </c>
      <c r="R31" s="79">
        <f t="shared" si="6"/>
        <v>1887.1581582202662</v>
      </c>
      <c r="S31" s="80">
        <f t="shared" si="11"/>
        <v>3.8800000000003367E-2</v>
      </c>
      <c r="T31" s="79">
        <f t="shared" si="7"/>
        <v>1885.653</v>
      </c>
      <c r="U31" s="79">
        <f>1</f>
        <v>1</v>
      </c>
      <c r="V31" s="79">
        <f t="shared" si="8"/>
        <v>1.5051582202661393</v>
      </c>
      <c r="W31" s="79">
        <f t="shared" si="9"/>
        <v>1.5339999999998781</v>
      </c>
      <c r="X31" s="76"/>
      <c r="Y31" s="76"/>
      <c r="Z31" s="81"/>
      <c r="AA31" s="81"/>
      <c r="AB31" s="133" t="s">
        <v>351</v>
      </c>
      <c r="AC31" s="82">
        <f t="shared" si="14"/>
        <v>32</v>
      </c>
      <c r="AD31" s="82">
        <f t="shared" si="15"/>
        <v>28</v>
      </c>
      <c r="AE31" s="82">
        <f t="shared" si="16"/>
        <v>2</v>
      </c>
      <c r="AF31" s="83" t="str">
        <f t="shared" si="16"/>
        <v>PN 10</v>
      </c>
    </row>
    <row r="32" spans="1:32">
      <c r="A32" s="129"/>
      <c r="B32" s="130" t="s">
        <v>34</v>
      </c>
      <c r="C32" s="153">
        <v>9876438.8770000003</v>
      </c>
      <c r="D32" s="153">
        <v>688097.52800000005</v>
      </c>
      <c r="E32" s="153">
        <v>1564.357</v>
      </c>
      <c r="F32" s="84">
        <v>520</v>
      </c>
      <c r="G32" s="77">
        <f t="shared" si="17"/>
        <v>20</v>
      </c>
      <c r="H32" s="132">
        <v>1886.519</v>
      </c>
      <c r="I32" s="78">
        <f t="shared" si="13"/>
        <v>4.6296296296296298E-4</v>
      </c>
      <c r="J32" s="78">
        <f t="shared" si="0"/>
        <v>2.8000000000000001E-2</v>
      </c>
      <c r="K32" s="78">
        <f t="shared" si="1"/>
        <v>6.1544000000000008E-4</v>
      </c>
      <c r="L32" s="78">
        <f t="shared" si="2"/>
        <v>0.75224711257468302</v>
      </c>
      <c r="M32" s="78">
        <v>150</v>
      </c>
      <c r="N32" s="78">
        <f t="shared" si="3"/>
        <v>0.48903709367530063</v>
      </c>
      <c r="O32" s="78">
        <f t="shared" si="4"/>
        <v>2.8841779733789388E-2</v>
      </c>
      <c r="P32" s="104">
        <f t="shared" si="10"/>
        <v>1887.1869999999999</v>
      </c>
      <c r="Q32" s="79">
        <f t="shared" si="5"/>
        <v>1887.1869999999999</v>
      </c>
      <c r="R32" s="79">
        <f t="shared" si="6"/>
        <v>1887.1581582202662</v>
      </c>
      <c r="S32" s="80">
        <f t="shared" si="11"/>
        <v>4.0599999999994904E-2</v>
      </c>
      <c r="T32" s="79">
        <f t="shared" si="7"/>
        <v>1885.519</v>
      </c>
      <c r="U32" s="79">
        <f>1</f>
        <v>1</v>
      </c>
      <c r="V32" s="79">
        <f t="shared" si="8"/>
        <v>1.6391582202661539</v>
      </c>
      <c r="W32" s="79">
        <f t="shared" si="9"/>
        <v>1.6679999999998927</v>
      </c>
      <c r="X32" s="76"/>
      <c r="Y32" s="76"/>
      <c r="Z32" s="81"/>
      <c r="AA32" s="81"/>
      <c r="AB32" s="133" t="s">
        <v>351</v>
      </c>
      <c r="AC32" s="82">
        <f t="shared" si="14"/>
        <v>32</v>
      </c>
      <c r="AD32" s="82">
        <f t="shared" si="15"/>
        <v>28</v>
      </c>
      <c r="AE32" s="82">
        <f t="shared" si="16"/>
        <v>2</v>
      </c>
      <c r="AF32" s="83" t="str">
        <f t="shared" si="16"/>
        <v>PN 10</v>
      </c>
    </row>
    <row r="33" spans="1:34">
      <c r="A33" s="129"/>
      <c r="B33" s="130" t="s">
        <v>35</v>
      </c>
      <c r="C33" s="153">
        <v>9876446.0050000008</v>
      </c>
      <c r="D33" s="153">
        <v>688117.51</v>
      </c>
      <c r="E33" s="153">
        <v>1565.1679999999999</v>
      </c>
      <c r="F33" s="84">
        <v>540</v>
      </c>
      <c r="G33" s="77">
        <f t="shared" si="17"/>
        <v>20</v>
      </c>
      <c r="H33" s="132">
        <v>1886.373</v>
      </c>
      <c r="I33" s="78">
        <f>I32-X32</f>
        <v>4.6296296296296298E-4</v>
      </c>
      <c r="J33" s="78">
        <f t="shared" si="0"/>
        <v>2.8000000000000001E-2</v>
      </c>
      <c r="K33" s="78">
        <f t="shared" si="1"/>
        <v>6.1544000000000008E-4</v>
      </c>
      <c r="L33" s="78">
        <f>I33/K33</f>
        <v>0.75224711257468302</v>
      </c>
      <c r="M33" s="78">
        <v>150</v>
      </c>
      <c r="N33" s="78">
        <f t="shared" si="3"/>
        <v>0.48903709367530063</v>
      </c>
      <c r="O33" s="78">
        <f t="shared" si="4"/>
        <v>2.8841779733789388E-2</v>
      </c>
      <c r="P33" s="104">
        <f t="shared" si="10"/>
        <v>1887.1869999999999</v>
      </c>
      <c r="Q33" s="79">
        <f t="shared" si="5"/>
        <v>1887.1869999999999</v>
      </c>
      <c r="R33" s="79">
        <f t="shared" si="6"/>
        <v>1887.1581582202662</v>
      </c>
      <c r="S33" s="80">
        <f t="shared" si="11"/>
        <v>4.0549999999996089E-2</v>
      </c>
      <c r="T33" s="79">
        <f t="shared" si="7"/>
        <v>1885.373</v>
      </c>
      <c r="U33" s="79">
        <f>1</f>
        <v>1</v>
      </c>
      <c r="V33" s="79">
        <f t="shared" si="8"/>
        <v>1.785158220266112</v>
      </c>
      <c r="W33" s="79">
        <f t="shared" si="9"/>
        <v>1.8139999999998508</v>
      </c>
      <c r="X33" s="76"/>
      <c r="Y33" s="76"/>
      <c r="Z33" s="81"/>
      <c r="AA33" s="81"/>
      <c r="AB33" s="133" t="s">
        <v>351</v>
      </c>
      <c r="AC33" s="82">
        <f t="shared" si="14"/>
        <v>32</v>
      </c>
      <c r="AD33" s="82">
        <f t="shared" si="15"/>
        <v>28</v>
      </c>
      <c r="AE33" s="82">
        <f t="shared" si="16"/>
        <v>2</v>
      </c>
      <c r="AF33" s="83" t="str">
        <f t="shared" si="16"/>
        <v>PN 10</v>
      </c>
    </row>
    <row r="34" spans="1:34" s="121" customFormat="1">
      <c r="A34" s="129"/>
      <c r="B34" s="130" t="s">
        <v>36</v>
      </c>
      <c r="C34" s="153">
        <v>9876453.7789999992</v>
      </c>
      <c r="D34" s="153">
        <v>688137.43</v>
      </c>
      <c r="E34" s="153">
        <v>1565.8309999999999</v>
      </c>
      <c r="F34" s="84">
        <v>560</v>
      </c>
      <c r="G34" s="118">
        <f>F34-F33</f>
        <v>20</v>
      </c>
      <c r="H34" s="132">
        <v>1886.2370000000001</v>
      </c>
      <c r="I34" s="111">
        <f>I33-X33</f>
        <v>4.6296296296296298E-4</v>
      </c>
      <c r="J34" s="111">
        <f t="shared" si="0"/>
        <v>2.8000000000000001E-2</v>
      </c>
      <c r="K34" s="111">
        <f t="shared" si="1"/>
        <v>6.1544000000000008E-4</v>
      </c>
      <c r="L34" s="111">
        <f>I34/K34</f>
        <v>0.75224711257468302</v>
      </c>
      <c r="M34" s="111">
        <v>150</v>
      </c>
      <c r="N34" s="111">
        <f t="shared" si="3"/>
        <v>0.48903709367530063</v>
      </c>
      <c r="O34" s="111">
        <f t="shared" si="4"/>
        <v>2.8841779733789388E-2</v>
      </c>
      <c r="P34" s="128">
        <f t="shared" si="10"/>
        <v>1887.1869999999999</v>
      </c>
      <c r="Q34" s="112">
        <f t="shared" si="5"/>
        <v>1887.1869999999999</v>
      </c>
      <c r="R34" s="112">
        <f t="shared" si="6"/>
        <v>1887.1581582202662</v>
      </c>
      <c r="S34" s="113">
        <f t="shared" si="11"/>
        <v>3.3150000000000547E-2</v>
      </c>
      <c r="T34" s="112">
        <f t="shared" si="7"/>
        <v>1885.2370000000001</v>
      </c>
      <c r="U34" s="112">
        <f>1</f>
        <v>1</v>
      </c>
      <c r="V34" s="112">
        <f t="shared" si="8"/>
        <v>1.9211582202660793</v>
      </c>
      <c r="W34" s="112">
        <f t="shared" si="9"/>
        <v>1.9499999999998181</v>
      </c>
      <c r="X34" s="114">
        <v>0</v>
      </c>
      <c r="Y34" s="114"/>
      <c r="Z34" s="115"/>
      <c r="AA34" s="115"/>
      <c r="AB34" s="133" t="s">
        <v>351</v>
      </c>
      <c r="AC34" s="82">
        <f t="shared" si="14"/>
        <v>32</v>
      </c>
      <c r="AD34" s="116">
        <f t="shared" si="15"/>
        <v>28</v>
      </c>
      <c r="AE34" s="116">
        <f t="shared" si="16"/>
        <v>2</v>
      </c>
      <c r="AF34" s="83" t="str">
        <f t="shared" si="16"/>
        <v>PN 10</v>
      </c>
      <c r="AG34" s="120"/>
    </row>
    <row r="35" spans="1:34" s="121" customFormat="1">
      <c r="A35" s="129"/>
      <c r="B35" s="130" t="s">
        <v>37</v>
      </c>
      <c r="C35" s="153">
        <v>9876460.9260000009</v>
      </c>
      <c r="D35" s="153">
        <v>688155.01699999999</v>
      </c>
      <c r="E35" s="153">
        <v>1566.3440000000001</v>
      </c>
      <c r="F35" s="84">
        <v>580</v>
      </c>
      <c r="G35" s="118">
        <f t="shared" si="17"/>
        <v>20</v>
      </c>
      <c r="H35" s="132">
        <v>1886.1030000000001</v>
      </c>
      <c r="I35" s="111">
        <f t="shared" si="13"/>
        <v>4.6296296296296298E-4</v>
      </c>
      <c r="J35" s="111">
        <f>AD35/1000</f>
        <v>2.8000000000000001E-2</v>
      </c>
      <c r="K35" s="111">
        <f>3.14*POWER(J35,2)/4</f>
        <v>6.1544000000000008E-4</v>
      </c>
      <c r="L35" s="78">
        <f>I35/K35</f>
        <v>0.75224711257468302</v>
      </c>
      <c r="M35" s="111">
        <v>150</v>
      </c>
      <c r="N35" s="111">
        <f>6.843*G35*POWER(L35,1.852)/(POWER(J35,1.167)*POWER(M35,1.852))</f>
        <v>0.48903709367530063</v>
      </c>
      <c r="O35" s="111">
        <f>POWER(L35,2)/(2*9.81)</f>
        <v>2.8841779733789388E-2</v>
      </c>
      <c r="P35" s="128">
        <f t="shared" si="10"/>
        <v>1887.1869999999999</v>
      </c>
      <c r="Q35" s="112">
        <f>P35</f>
        <v>1887.1869999999999</v>
      </c>
      <c r="R35" s="112">
        <f>Q35-O35</f>
        <v>1887.1581582202662</v>
      </c>
      <c r="S35" s="113">
        <f t="shared" si="11"/>
        <v>2.5650000000007368E-2</v>
      </c>
      <c r="T35" s="112">
        <f>H35-U35</f>
        <v>1885.1030000000001</v>
      </c>
      <c r="U35" s="112">
        <f>1</f>
        <v>1</v>
      </c>
      <c r="V35" s="112">
        <f t="shared" si="8"/>
        <v>2.0551582202660938</v>
      </c>
      <c r="W35" s="112">
        <f t="shared" si="9"/>
        <v>2.0839999999998327</v>
      </c>
      <c r="X35" s="114"/>
      <c r="Y35" s="114"/>
      <c r="Z35" s="115"/>
      <c r="AA35" s="115"/>
      <c r="AB35" s="133" t="s">
        <v>351</v>
      </c>
      <c r="AC35" s="82">
        <f t="shared" si="14"/>
        <v>32</v>
      </c>
      <c r="AD35" s="116">
        <f>AC35-AE35*2</f>
        <v>28</v>
      </c>
      <c r="AE35" s="116">
        <f t="shared" si="16"/>
        <v>2</v>
      </c>
      <c r="AF35" s="83" t="str">
        <f t="shared" si="16"/>
        <v>PN 10</v>
      </c>
      <c r="AG35" s="120"/>
    </row>
    <row r="36" spans="1:34">
      <c r="A36" s="129"/>
      <c r="B36" s="130" t="s">
        <v>38</v>
      </c>
      <c r="C36" s="153">
        <v>9876469.0629999992</v>
      </c>
      <c r="D36" s="153">
        <v>688173.11300000001</v>
      </c>
      <c r="E36" s="153">
        <v>1566.8489999999999</v>
      </c>
      <c r="F36" s="84">
        <v>600</v>
      </c>
      <c r="G36" s="77">
        <f t="shared" si="17"/>
        <v>20</v>
      </c>
      <c r="H36" s="132">
        <v>1885.9649999999999</v>
      </c>
      <c r="I36" s="78">
        <f t="shared" si="13"/>
        <v>4.6296296296296298E-4</v>
      </c>
      <c r="J36" s="78">
        <f t="shared" ref="J36:J99" si="18">AD36/1000</f>
        <v>2.8000000000000001E-2</v>
      </c>
      <c r="K36" s="78">
        <f t="shared" ref="K36:K99" si="19">3.14*POWER(J36,2)/4</f>
        <v>6.1544000000000008E-4</v>
      </c>
      <c r="L36" s="78">
        <f t="shared" si="2"/>
        <v>0.75224711257468302</v>
      </c>
      <c r="M36" s="78">
        <v>150</v>
      </c>
      <c r="N36" s="78">
        <f t="shared" ref="N36:N99" si="20">6.843*G36*POWER(L36,1.852)/(POWER(J36,1.167)*POWER(M36,1.852))</f>
        <v>0.48903709367530063</v>
      </c>
      <c r="O36" s="78">
        <f>POWER(L36,2)/(2*9.81)</f>
        <v>2.8841779733789388E-2</v>
      </c>
      <c r="P36" s="104">
        <f t="shared" si="10"/>
        <v>1887.1869999999999</v>
      </c>
      <c r="Q36" s="79">
        <f t="shared" ref="Q36:Q99" si="21">P36</f>
        <v>1887.1869999999999</v>
      </c>
      <c r="R36" s="79">
        <f t="shared" ref="R36:R99" si="22">Q36-O36</f>
        <v>1887.1581582202662</v>
      </c>
      <c r="S36" s="80">
        <f t="shared" si="11"/>
        <v>2.524999999999409E-2</v>
      </c>
      <c r="T36" s="79">
        <f t="shared" ref="T36:T63" si="23">H36-U36</f>
        <v>1884.9649999999999</v>
      </c>
      <c r="U36" s="79">
        <f>1</f>
        <v>1</v>
      </c>
      <c r="V36" s="79">
        <f t="shared" si="8"/>
        <v>2.1931582202662412</v>
      </c>
      <c r="W36" s="79">
        <f t="shared" si="9"/>
        <v>2.22199999999998</v>
      </c>
      <c r="X36" s="76"/>
      <c r="Y36" s="76"/>
      <c r="Z36" s="81"/>
      <c r="AA36" s="81"/>
      <c r="AB36" s="133" t="s">
        <v>351</v>
      </c>
      <c r="AC36" s="82">
        <f t="shared" si="14"/>
        <v>32</v>
      </c>
      <c r="AD36" s="82">
        <f t="shared" ref="AD36:AD99" si="24">AC36-AE36*2</f>
        <v>28</v>
      </c>
      <c r="AE36" s="82">
        <f t="shared" si="16"/>
        <v>2</v>
      </c>
      <c r="AF36" s="83" t="str">
        <f t="shared" si="16"/>
        <v>PN 10</v>
      </c>
      <c r="AH36" s="52">
        <f>450*0.05</f>
        <v>22.5</v>
      </c>
    </row>
    <row r="37" spans="1:34">
      <c r="A37" s="129"/>
      <c r="B37" s="130" t="s">
        <v>39</v>
      </c>
      <c r="C37" s="153">
        <v>9876478.7479999997</v>
      </c>
      <c r="D37" s="153">
        <v>688191.89</v>
      </c>
      <c r="E37" s="153">
        <v>1567.3969999999999</v>
      </c>
      <c r="F37" s="84">
        <v>620</v>
      </c>
      <c r="G37" s="77">
        <f t="shared" si="17"/>
        <v>20</v>
      </c>
      <c r="H37" s="132">
        <v>1885.825</v>
      </c>
      <c r="I37" s="78">
        <f t="shared" si="13"/>
        <v>4.6296296296296298E-4</v>
      </c>
      <c r="J37" s="78">
        <f t="shared" si="18"/>
        <v>2.8000000000000001E-2</v>
      </c>
      <c r="K37" s="78">
        <f t="shared" si="19"/>
        <v>6.1544000000000008E-4</v>
      </c>
      <c r="L37" s="111">
        <f>I37/K37</f>
        <v>0.75224711257468302</v>
      </c>
      <c r="M37" s="78">
        <v>150</v>
      </c>
      <c r="N37" s="78">
        <f t="shared" si="20"/>
        <v>0.48903709367530063</v>
      </c>
      <c r="O37" s="78">
        <f t="shared" ref="O37:O61" si="25">POWER(L37,2)/(2*9.81)</f>
        <v>2.8841779733789388E-2</v>
      </c>
      <c r="P37" s="104">
        <f t="shared" si="10"/>
        <v>1887.1869999999999</v>
      </c>
      <c r="Q37" s="79">
        <f t="shared" si="21"/>
        <v>1887.1869999999999</v>
      </c>
      <c r="R37" s="79">
        <f t="shared" si="22"/>
        <v>1887.1581582202662</v>
      </c>
      <c r="S37" s="80">
        <f t="shared" si="11"/>
        <v>2.7400000000000091E-2</v>
      </c>
      <c r="T37" s="79">
        <f t="shared" si="23"/>
        <v>1884.825</v>
      </c>
      <c r="U37" s="79">
        <f>1</f>
        <v>1</v>
      </c>
      <c r="V37" s="79">
        <f t="shared" si="8"/>
        <v>2.3331582202661139</v>
      </c>
      <c r="W37" s="78">
        <f t="shared" si="9"/>
        <v>2.3619999999998527</v>
      </c>
      <c r="X37" s="76"/>
      <c r="Y37" s="76"/>
      <c r="Z37" s="81"/>
      <c r="AA37" s="81"/>
      <c r="AB37" s="133" t="s">
        <v>351</v>
      </c>
      <c r="AC37" s="82">
        <f t="shared" si="14"/>
        <v>32</v>
      </c>
      <c r="AD37" s="82">
        <f t="shared" si="24"/>
        <v>28</v>
      </c>
      <c r="AE37" s="82">
        <f t="shared" si="16"/>
        <v>2</v>
      </c>
      <c r="AF37" s="83" t="str">
        <f t="shared" si="16"/>
        <v>PN 10</v>
      </c>
    </row>
    <row r="38" spans="1:34">
      <c r="A38" s="129"/>
      <c r="B38" s="134" t="s">
        <v>41</v>
      </c>
      <c r="C38" s="153">
        <v>9876490.7530000005</v>
      </c>
      <c r="D38" s="153">
        <v>688208.647</v>
      </c>
      <c r="E38" s="153">
        <v>1568.164</v>
      </c>
      <c r="F38" s="84">
        <v>640</v>
      </c>
      <c r="G38" s="77">
        <f t="shared" si="17"/>
        <v>20</v>
      </c>
      <c r="H38" s="132">
        <v>1885.692</v>
      </c>
      <c r="I38" s="78">
        <f t="shared" si="13"/>
        <v>4.6296296296296298E-4</v>
      </c>
      <c r="J38" s="78">
        <f t="shared" si="18"/>
        <v>2.8000000000000001E-2</v>
      </c>
      <c r="K38" s="78">
        <f t="shared" si="19"/>
        <v>6.1544000000000008E-4</v>
      </c>
      <c r="L38" s="78">
        <f t="shared" si="2"/>
        <v>0.75224711257468302</v>
      </c>
      <c r="M38" s="78">
        <v>150</v>
      </c>
      <c r="N38" s="78">
        <f t="shared" si="20"/>
        <v>0.48903709367530063</v>
      </c>
      <c r="O38" s="78">
        <f t="shared" si="25"/>
        <v>2.8841779733789388E-2</v>
      </c>
      <c r="P38" s="104">
        <f t="shared" si="10"/>
        <v>1887.1869999999999</v>
      </c>
      <c r="Q38" s="79">
        <f t="shared" si="21"/>
        <v>1887.1869999999999</v>
      </c>
      <c r="R38" s="79">
        <f t="shared" si="22"/>
        <v>1887.1581582202662</v>
      </c>
      <c r="S38" s="80">
        <f t="shared" si="11"/>
        <v>3.8350000000002639E-2</v>
      </c>
      <c r="T38" s="79">
        <f t="shared" si="23"/>
        <v>1884.692</v>
      </c>
      <c r="U38" s="79">
        <f>1</f>
        <v>1</v>
      </c>
      <c r="V38" s="79">
        <f t="shared" si="8"/>
        <v>2.4661582202661521</v>
      </c>
      <c r="W38" s="78">
        <f t="shared" si="9"/>
        <v>2.4949999999998909</v>
      </c>
      <c r="X38" s="76"/>
      <c r="Y38" s="76"/>
      <c r="Z38" s="81"/>
      <c r="AA38" s="81"/>
      <c r="AB38" s="133" t="s">
        <v>351</v>
      </c>
      <c r="AC38" s="82">
        <f t="shared" si="14"/>
        <v>32</v>
      </c>
      <c r="AD38" s="82">
        <f t="shared" si="24"/>
        <v>28</v>
      </c>
      <c r="AE38" s="82">
        <f t="shared" si="16"/>
        <v>2</v>
      </c>
      <c r="AF38" s="83" t="str">
        <f t="shared" si="16"/>
        <v>PN 10</v>
      </c>
    </row>
    <row r="39" spans="1:34">
      <c r="A39" s="129"/>
      <c r="B39" s="130" t="s">
        <v>42</v>
      </c>
      <c r="C39" s="153">
        <v>9876504.9269999992</v>
      </c>
      <c r="D39" s="153">
        <v>688224.93299999996</v>
      </c>
      <c r="E39" s="153">
        <v>1568.8489999999999</v>
      </c>
      <c r="F39" s="84">
        <v>660</v>
      </c>
      <c r="G39" s="77">
        <f t="shared" si="17"/>
        <v>20</v>
      </c>
      <c r="H39" s="132">
        <v>1885.5650000000001</v>
      </c>
      <c r="I39" s="78">
        <f t="shared" si="13"/>
        <v>4.6296296296296298E-4</v>
      </c>
      <c r="J39" s="78">
        <f t="shared" si="18"/>
        <v>2.8000000000000001E-2</v>
      </c>
      <c r="K39" s="78">
        <f t="shared" si="19"/>
        <v>6.1544000000000008E-4</v>
      </c>
      <c r="L39" s="78">
        <f t="shared" si="2"/>
        <v>0.75224711257468302</v>
      </c>
      <c r="M39" s="78">
        <v>150</v>
      </c>
      <c r="N39" s="78">
        <f t="shared" si="20"/>
        <v>0.48903709367530063</v>
      </c>
      <c r="O39" s="78">
        <f t="shared" si="25"/>
        <v>2.8841779733789388E-2</v>
      </c>
      <c r="P39" s="104">
        <f t="shared" si="10"/>
        <v>1887.1869999999999</v>
      </c>
      <c r="Q39" s="79">
        <f t="shared" si="21"/>
        <v>1887.1869999999999</v>
      </c>
      <c r="R39" s="79">
        <f t="shared" si="22"/>
        <v>1887.1581582202662</v>
      </c>
      <c r="S39" s="80">
        <f t="shared" si="11"/>
        <v>3.4249999999997269E-2</v>
      </c>
      <c r="T39" s="79">
        <f t="shared" si="23"/>
        <v>1884.5650000000001</v>
      </c>
      <c r="U39" s="79">
        <f>1</f>
        <v>1</v>
      </c>
      <c r="V39" s="79">
        <f t="shared" si="8"/>
        <v>2.5931582202661048</v>
      </c>
      <c r="W39" s="78">
        <f t="shared" si="9"/>
        <v>2.6219999999998436</v>
      </c>
      <c r="X39" s="76"/>
      <c r="Y39" s="76"/>
      <c r="Z39" s="81"/>
      <c r="AA39" s="81"/>
      <c r="AB39" s="133" t="s">
        <v>351</v>
      </c>
      <c r="AC39" s="82">
        <f t="shared" si="14"/>
        <v>32</v>
      </c>
      <c r="AD39" s="82">
        <f t="shared" si="24"/>
        <v>28</v>
      </c>
      <c r="AE39" s="82">
        <f t="shared" si="16"/>
        <v>2</v>
      </c>
      <c r="AF39" s="83" t="str">
        <f t="shared" si="16"/>
        <v>PN 10</v>
      </c>
    </row>
    <row r="40" spans="1:34">
      <c r="A40" s="129"/>
      <c r="B40" s="134" t="s">
        <v>43</v>
      </c>
      <c r="C40" s="153">
        <v>9876520.6180000007</v>
      </c>
      <c r="D40" s="153">
        <v>688239.58799999999</v>
      </c>
      <c r="E40" s="153">
        <v>1569.7739999999999</v>
      </c>
      <c r="F40" s="84">
        <v>680</v>
      </c>
      <c r="G40" s="77">
        <f t="shared" si="17"/>
        <v>20</v>
      </c>
      <c r="H40" s="132">
        <v>1885.431</v>
      </c>
      <c r="I40" s="78">
        <f t="shared" si="13"/>
        <v>4.6296296296296298E-4</v>
      </c>
      <c r="J40" s="78">
        <f t="shared" si="18"/>
        <v>2.8000000000000001E-2</v>
      </c>
      <c r="K40" s="78">
        <f t="shared" si="19"/>
        <v>6.1544000000000008E-4</v>
      </c>
      <c r="L40" s="111">
        <f t="shared" si="2"/>
        <v>0.75224711257468302</v>
      </c>
      <c r="M40" s="78">
        <v>150</v>
      </c>
      <c r="N40" s="78">
        <f t="shared" si="20"/>
        <v>0.48903709367530063</v>
      </c>
      <c r="O40" s="78">
        <f t="shared" si="25"/>
        <v>2.8841779733789388E-2</v>
      </c>
      <c r="P40" s="104">
        <f t="shared" si="10"/>
        <v>1887.1869999999999</v>
      </c>
      <c r="Q40" s="79">
        <f t="shared" si="21"/>
        <v>1887.1869999999999</v>
      </c>
      <c r="R40" s="79">
        <f t="shared" si="22"/>
        <v>1887.1581582202662</v>
      </c>
      <c r="S40" s="80">
        <f t="shared" si="11"/>
        <v>4.6249999999997723E-2</v>
      </c>
      <c r="T40" s="79">
        <f t="shared" si="23"/>
        <v>1884.431</v>
      </c>
      <c r="U40" s="79">
        <f>1</f>
        <v>1</v>
      </c>
      <c r="V40" s="79">
        <f t="shared" si="8"/>
        <v>2.7271582202661193</v>
      </c>
      <c r="W40" s="78">
        <f t="shared" si="9"/>
        <v>2.7559999999998581</v>
      </c>
      <c r="X40" s="76"/>
      <c r="Y40" s="76"/>
      <c r="Z40" s="81"/>
      <c r="AA40" s="81"/>
      <c r="AB40" s="133" t="s">
        <v>351</v>
      </c>
      <c r="AC40" s="82">
        <f t="shared" si="14"/>
        <v>32</v>
      </c>
      <c r="AD40" s="82">
        <f t="shared" si="24"/>
        <v>28</v>
      </c>
      <c r="AE40" s="82">
        <f t="shared" si="16"/>
        <v>2</v>
      </c>
      <c r="AF40" s="83" t="str">
        <f t="shared" si="16"/>
        <v>PN 10</v>
      </c>
    </row>
    <row r="41" spans="1:34">
      <c r="A41" s="129"/>
      <c r="B41" s="130" t="s">
        <v>44</v>
      </c>
      <c r="C41" s="153">
        <v>9876537.8690000009</v>
      </c>
      <c r="D41" s="153">
        <v>688253.56</v>
      </c>
      <c r="E41" s="153">
        <v>1570.7529999999999</v>
      </c>
      <c r="F41" s="84">
        <v>700</v>
      </c>
      <c r="G41" s="77">
        <f t="shared" si="17"/>
        <v>20</v>
      </c>
      <c r="H41" s="132">
        <v>1885.2850000000001</v>
      </c>
      <c r="I41" s="78">
        <f t="shared" si="13"/>
        <v>4.6296296296296298E-4</v>
      </c>
      <c r="J41" s="78">
        <f t="shared" si="18"/>
        <v>2.8000000000000001E-2</v>
      </c>
      <c r="K41" s="78">
        <f t="shared" si="19"/>
        <v>6.1544000000000008E-4</v>
      </c>
      <c r="L41" s="78">
        <f t="shared" si="2"/>
        <v>0.75224711257468302</v>
      </c>
      <c r="M41" s="78">
        <v>150</v>
      </c>
      <c r="N41" s="78">
        <f t="shared" si="20"/>
        <v>0.48903709367530063</v>
      </c>
      <c r="O41" s="78">
        <f t="shared" si="25"/>
        <v>2.8841779733789388E-2</v>
      </c>
      <c r="P41" s="104">
        <f t="shared" si="10"/>
        <v>1887.1869999999999</v>
      </c>
      <c r="Q41" s="79">
        <f t="shared" si="21"/>
        <v>1887.1869999999999</v>
      </c>
      <c r="R41" s="79">
        <f t="shared" si="22"/>
        <v>1887.1581582202662</v>
      </c>
      <c r="S41" s="80">
        <f t="shared" si="11"/>
        <v>4.8950000000002089E-2</v>
      </c>
      <c r="T41" s="79">
        <f t="shared" si="23"/>
        <v>1884.2850000000001</v>
      </c>
      <c r="U41" s="79">
        <f>1</f>
        <v>1</v>
      </c>
      <c r="V41" s="79">
        <f t="shared" si="8"/>
        <v>2.8731582202660775</v>
      </c>
      <c r="W41" s="78">
        <f t="shared" si="9"/>
        <v>2.9019999999998163</v>
      </c>
      <c r="X41" s="76"/>
      <c r="Y41" s="76"/>
      <c r="Z41" s="81"/>
      <c r="AA41" s="81"/>
      <c r="AB41" s="133" t="s">
        <v>351</v>
      </c>
      <c r="AC41" s="82">
        <f t="shared" si="14"/>
        <v>32</v>
      </c>
      <c r="AD41" s="82">
        <f t="shared" si="24"/>
        <v>28</v>
      </c>
      <c r="AE41" s="82">
        <f t="shared" si="16"/>
        <v>2</v>
      </c>
      <c r="AF41" s="83" t="str">
        <f t="shared" si="16"/>
        <v>PN 10</v>
      </c>
    </row>
    <row r="42" spans="1:34">
      <c r="A42" s="129"/>
      <c r="B42" s="134" t="s">
        <v>45</v>
      </c>
      <c r="C42" s="153">
        <v>9876555.4560000002</v>
      </c>
      <c r="D42" s="153">
        <v>688266.53899999999</v>
      </c>
      <c r="E42" s="153">
        <v>1571.9960000000001</v>
      </c>
      <c r="F42" s="84">
        <v>720</v>
      </c>
      <c r="G42" s="77">
        <f t="shared" si="17"/>
        <v>20</v>
      </c>
      <c r="H42" s="132">
        <v>1885.1559999999999</v>
      </c>
      <c r="I42" s="78">
        <f t="shared" si="13"/>
        <v>4.6296296296296298E-4</v>
      </c>
      <c r="J42" s="78">
        <f t="shared" si="18"/>
        <v>2.8000000000000001E-2</v>
      </c>
      <c r="K42" s="78">
        <f t="shared" si="19"/>
        <v>6.1544000000000008E-4</v>
      </c>
      <c r="L42" s="78">
        <f t="shared" si="2"/>
        <v>0.75224711257468302</v>
      </c>
      <c r="M42" s="78">
        <v>150</v>
      </c>
      <c r="N42" s="78">
        <f t="shared" si="20"/>
        <v>0.48903709367530063</v>
      </c>
      <c r="O42" s="78">
        <f t="shared" si="25"/>
        <v>2.8841779733789388E-2</v>
      </c>
      <c r="P42" s="104">
        <f t="shared" si="10"/>
        <v>1887.1869999999999</v>
      </c>
      <c r="Q42" s="79">
        <f t="shared" si="21"/>
        <v>1887.1869999999999</v>
      </c>
      <c r="R42" s="79">
        <f t="shared" si="22"/>
        <v>1887.1581582202662</v>
      </c>
      <c r="S42" s="80">
        <f t="shared" si="11"/>
        <v>6.2150000000008275E-2</v>
      </c>
      <c r="T42" s="79">
        <f t="shared" si="23"/>
        <v>1884.1559999999999</v>
      </c>
      <c r="U42" s="79">
        <f>1</f>
        <v>1</v>
      </c>
      <c r="V42" s="79">
        <f t="shared" si="8"/>
        <v>3.0021582202662103</v>
      </c>
      <c r="W42" s="78">
        <f t="shared" si="9"/>
        <v>3.0309999999999491</v>
      </c>
      <c r="X42" s="76"/>
      <c r="Y42" s="76"/>
      <c r="Z42" s="81"/>
      <c r="AA42" s="81"/>
      <c r="AB42" s="133" t="s">
        <v>351</v>
      </c>
      <c r="AC42" s="82">
        <f t="shared" si="14"/>
        <v>32</v>
      </c>
      <c r="AD42" s="82">
        <f t="shared" si="24"/>
        <v>28</v>
      </c>
      <c r="AE42" s="82">
        <f t="shared" si="16"/>
        <v>2</v>
      </c>
      <c r="AF42" s="83" t="str">
        <f t="shared" si="16"/>
        <v>PN 10</v>
      </c>
    </row>
    <row r="43" spans="1:34">
      <c r="A43" s="129"/>
      <c r="B43" s="130" t="s">
        <v>46</v>
      </c>
      <c r="C43" s="153">
        <v>9876572.8379999995</v>
      </c>
      <c r="D43" s="153">
        <v>688279.05299999996</v>
      </c>
      <c r="E43" s="153">
        <v>1573.0630000000001</v>
      </c>
      <c r="F43" s="84">
        <v>740</v>
      </c>
      <c r="G43" s="77">
        <f t="shared" si="17"/>
        <v>20</v>
      </c>
      <c r="H43" s="132">
        <v>1885.049</v>
      </c>
      <c r="I43" s="78">
        <f t="shared" si="13"/>
        <v>4.6296296296296298E-4</v>
      </c>
      <c r="J43" s="78">
        <f t="shared" si="18"/>
        <v>2.8000000000000001E-2</v>
      </c>
      <c r="K43" s="78">
        <f t="shared" si="19"/>
        <v>6.1544000000000008E-4</v>
      </c>
      <c r="L43" s="78">
        <f t="shared" si="2"/>
        <v>0.75224711257468302</v>
      </c>
      <c r="M43" s="78">
        <v>150</v>
      </c>
      <c r="N43" s="78">
        <f t="shared" si="20"/>
        <v>0.48903709367530063</v>
      </c>
      <c r="O43" s="78">
        <f t="shared" si="25"/>
        <v>2.8841779733789388E-2</v>
      </c>
      <c r="P43" s="104">
        <f t="shared" si="10"/>
        <v>1887.1869999999999</v>
      </c>
      <c r="Q43" s="79">
        <f t="shared" si="21"/>
        <v>1887.1869999999999</v>
      </c>
      <c r="R43" s="79">
        <f t="shared" si="22"/>
        <v>1887.1581582202662</v>
      </c>
      <c r="S43" s="80">
        <f t="shared" si="11"/>
        <v>5.3350000000000362E-2</v>
      </c>
      <c r="T43" s="79">
        <f t="shared" si="23"/>
        <v>1884.049</v>
      </c>
      <c r="U43" s="79">
        <f>1</f>
        <v>1</v>
      </c>
      <c r="V43" s="79">
        <f t="shared" si="8"/>
        <v>3.1091582202661812</v>
      </c>
      <c r="W43" s="78">
        <f t="shared" si="9"/>
        <v>3.13799999999992</v>
      </c>
      <c r="X43" s="76"/>
      <c r="Y43" s="76"/>
      <c r="Z43" s="81"/>
      <c r="AA43" s="81"/>
      <c r="AB43" s="133" t="s">
        <v>351</v>
      </c>
      <c r="AC43" s="82">
        <f t="shared" si="14"/>
        <v>32</v>
      </c>
      <c r="AD43" s="82">
        <f t="shared" si="24"/>
        <v>28</v>
      </c>
      <c r="AE43" s="82">
        <f t="shared" si="16"/>
        <v>2</v>
      </c>
      <c r="AF43" s="83" t="str">
        <f t="shared" si="16"/>
        <v>PN 10</v>
      </c>
    </row>
    <row r="44" spans="1:34">
      <c r="A44" s="129"/>
      <c r="B44" s="134" t="s">
        <v>47</v>
      </c>
      <c r="C44" s="153">
        <v>9876590.1799999997</v>
      </c>
      <c r="D44" s="153">
        <v>688291.25800000003</v>
      </c>
      <c r="E44" s="153">
        <v>1574.203</v>
      </c>
      <c r="F44" s="84">
        <v>760</v>
      </c>
      <c r="G44" s="77">
        <f t="shared" si="17"/>
        <v>20</v>
      </c>
      <c r="H44" s="132">
        <v>1884.9490000000001</v>
      </c>
      <c r="I44" s="78">
        <f t="shared" si="13"/>
        <v>4.6296296296296298E-4</v>
      </c>
      <c r="J44" s="78">
        <f t="shared" si="18"/>
        <v>2.8000000000000001E-2</v>
      </c>
      <c r="K44" s="78">
        <f t="shared" si="19"/>
        <v>6.1544000000000008E-4</v>
      </c>
      <c r="L44" s="78">
        <f t="shared" si="2"/>
        <v>0.75224711257468302</v>
      </c>
      <c r="M44" s="78">
        <v>150</v>
      </c>
      <c r="N44" s="78">
        <f t="shared" si="20"/>
        <v>0.48903709367530063</v>
      </c>
      <c r="O44" s="78">
        <f t="shared" si="25"/>
        <v>2.8841779733789388E-2</v>
      </c>
      <c r="P44" s="104">
        <f t="shared" si="10"/>
        <v>1887.1869999999999</v>
      </c>
      <c r="Q44" s="79">
        <f t="shared" si="21"/>
        <v>1887.1869999999999</v>
      </c>
      <c r="R44" s="79">
        <f t="shared" si="22"/>
        <v>1887.1581582202662</v>
      </c>
      <c r="S44" s="80">
        <f t="shared" si="11"/>
        <v>5.6999999999993632E-2</v>
      </c>
      <c r="T44" s="79">
        <f t="shared" si="23"/>
        <v>1883.9490000000001</v>
      </c>
      <c r="U44" s="79">
        <f>1</f>
        <v>1</v>
      </c>
      <c r="V44" s="79">
        <f t="shared" si="8"/>
        <v>3.2091582202660902</v>
      </c>
      <c r="W44" s="78">
        <f t="shared" si="9"/>
        <v>3.237999999999829</v>
      </c>
      <c r="X44" s="76"/>
      <c r="Y44" s="76"/>
      <c r="Z44" s="81"/>
      <c r="AA44" s="81"/>
      <c r="AB44" s="133" t="s">
        <v>351</v>
      </c>
      <c r="AC44" s="82">
        <f t="shared" si="14"/>
        <v>32</v>
      </c>
      <c r="AD44" s="82">
        <f t="shared" si="24"/>
        <v>28</v>
      </c>
      <c r="AE44" s="82">
        <f t="shared" si="16"/>
        <v>2</v>
      </c>
      <c r="AF44" s="83" t="str">
        <f t="shared" si="16"/>
        <v>PN 10</v>
      </c>
    </row>
    <row r="45" spans="1:34">
      <c r="A45" s="129"/>
      <c r="B45" s="130" t="s">
        <v>48</v>
      </c>
      <c r="C45" s="153">
        <v>9876607.2520000003</v>
      </c>
      <c r="D45" s="153">
        <v>688302.78700000001</v>
      </c>
      <c r="E45" s="153">
        <v>1575.521</v>
      </c>
      <c r="F45" s="84">
        <v>780</v>
      </c>
      <c r="G45" s="77">
        <f t="shared" si="17"/>
        <v>20</v>
      </c>
      <c r="H45" s="132">
        <v>1884.8530000000001</v>
      </c>
      <c r="I45" s="78">
        <f t="shared" si="13"/>
        <v>4.6296296296296298E-4</v>
      </c>
      <c r="J45" s="78">
        <f t="shared" si="18"/>
        <v>2.8000000000000001E-2</v>
      </c>
      <c r="K45" s="78">
        <f t="shared" si="19"/>
        <v>6.1544000000000008E-4</v>
      </c>
      <c r="L45" s="78">
        <f t="shared" si="2"/>
        <v>0.75224711257468302</v>
      </c>
      <c r="M45" s="78">
        <v>150</v>
      </c>
      <c r="N45" s="78">
        <f t="shared" si="20"/>
        <v>0.48903709367530063</v>
      </c>
      <c r="O45" s="78">
        <f t="shared" si="25"/>
        <v>2.8841779733789388E-2</v>
      </c>
      <c r="P45" s="104">
        <f t="shared" si="10"/>
        <v>1887.1869999999999</v>
      </c>
      <c r="Q45" s="79">
        <f t="shared" si="21"/>
        <v>1887.1869999999999</v>
      </c>
      <c r="R45" s="79">
        <f t="shared" si="22"/>
        <v>1887.1581582202662</v>
      </c>
      <c r="S45" s="80">
        <f t="shared" si="11"/>
        <v>6.5899999999999181E-2</v>
      </c>
      <c r="T45" s="79">
        <f t="shared" si="23"/>
        <v>1883.8530000000001</v>
      </c>
      <c r="U45" s="79">
        <f>1</f>
        <v>1</v>
      </c>
      <c r="V45" s="79">
        <f t="shared" si="8"/>
        <v>3.3051582202660938</v>
      </c>
      <c r="W45" s="78">
        <f t="shared" si="9"/>
        <v>3.3339999999998327</v>
      </c>
      <c r="X45" s="76"/>
      <c r="Y45" s="76"/>
      <c r="Z45" s="81"/>
      <c r="AA45" s="81"/>
      <c r="AB45" s="133" t="s">
        <v>351</v>
      </c>
      <c r="AC45" s="82">
        <f t="shared" si="14"/>
        <v>32</v>
      </c>
      <c r="AD45" s="82">
        <f t="shared" si="24"/>
        <v>28</v>
      </c>
      <c r="AE45" s="82">
        <f t="shared" si="16"/>
        <v>2</v>
      </c>
      <c r="AF45" s="83" t="str">
        <f t="shared" si="16"/>
        <v>PN 10</v>
      </c>
    </row>
    <row r="46" spans="1:34">
      <c r="A46" s="129"/>
      <c r="B46" s="134" t="s">
        <v>49</v>
      </c>
      <c r="C46" s="153">
        <v>9876623.5010000002</v>
      </c>
      <c r="D46" s="153">
        <v>688317.21</v>
      </c>
      <c r="E46" s="153">
        <v>1577.14</v>
      </c>
      <c r="F46" s="84">
        <v>800</v>
      </c>
      <c r="G46" s="77">
        <f t="shared" si="17"/>
        <v>20</v>
      </c>
      <c r="H46" s="132">
        <v>1884.7750000000001</v>
      </c>
      <c r="I46" s="78">
        <f t="shared" si="13"/>
        <v>4.6296296296296298E-4</v>
      </c>
      <c r="J46" s="111">
        <f t="shared" si="18"/>
        <v>2.8000000000000001E-2</v>
      </c>
      <c r="K46" s="111">
        <f t="shared" si="19"/>
        <v>6.1544000000000008E-4</v>
      </c>
      <c r="L46" s="111">
        <f t="shared" si="2"/>
        <v>0.75224711257468302</v>
      </c>
      <c r="M46" s="111">
        <v>150</v>
      </c>
      <c r="N46" s="111">
        <f t="shared" si="20"/>
        <v>0.48903709367530063</v>
      </c>
      <c r="O46" s="111">
        <f t="shared" si="25"/>
        <v>2.8841779733789388E-2</v>
      </c>
      <c r="P46" s="104">
        <f t="shared" si="10"/>
        <v>1887.1869999999999</v>
      </c>
      <c r="Q46" s="112">
        <f t="shared" si="21"/>
        <v>1887.1869999999999</v>
      </c>
      <c r="R46" s="112">
        <f t="shared" si="22"/>
        <v>1887.1581582202662</v>
      </c>
      <c r="S46" s="80">
        <f t="shared" si="11"/>
        <v>8.09500000000071E-2</v>
      </c>
      <c r="T46" s="112">
        <f t="shared" si="23"/>
        <v>1883.7750000000001</v>
      </c>
      <c r="U46" s="112">
        <f>1</f>
        <v>1</v>
      </c>
      <c r="V46" s="79">
        <f t="shared" si="8"/>
        <v>3.3831582202660684</v>
      </c>
      <c r="W46" s="111">
        <f t="shared" si="9"/>
        <v>3.4119999999998072</v>
      </c>
      <c r="X46" s="114"/>
      <c r="Y46" s="114"/>
      <c r="Z46" s="115"/>
      <c r="AA46" s="115"/>
      <c r="AB46" s="133" t="s">
        <v>351</v>
      </c>
      <c r="AC46" s="82">
        <f t="shared" si="14"/>
        <v>32</v>
      </c>
      <c r="AD46" s="116">
        <f t="shared" si="24"/>
        <v>28</v>
      </c>
      <c r="AE46" s="82">
        <f t="shared" si="16"/>
        <v>2</v>
      </c>
      <c r="AF46" s="83" t="str">
        <f t="shared" si="16"/>
        <v>PN 10</v>
      </c>
    </row>
    <row r="47" spans="1:34">
      <c r="A47" s="129"/>
      <c r="B47" s="130" t="s">
        <v>50</v>
      </c>
      <c r="C47" s="153">
        <v>9876640.8289999999</v>
      </c>
      <c r="D47" s="153">
        <v>688327.02599999995</v>
      </c>
      <c r="E47" s="153">
        <v>1578.2860000000001</v>
      </c>
      <c r="F47" s="84">
        <v>820</v>
      </c>
      <c r="G47" s="77">
        <f t="shared" si="17"/>
        <v>20</v>
      </c>
      <c r="H47" s="132">
        <v>1884.701</v>
      </c>
      <c r="I47" s="78">
        <f t="shared" si="13"/>
        <v>4.6296296296296298E-4</v>
      </c>
      <c r="J47" s="111">
        <f t="shared" si="18"/>
        <v>2.8000000000000001E-2</v>
      </c>
      <c r="K47" s="111">
        <f t="shared" si="19"/>
        <v>6.1544000000000008E-4</v>
      </c>
      <c r="L47" s="111">
        <f t="shared" si="2"/>
        <v>0.75224711257468302</v>
      </c>
      <c r="M47" s="111">
        <v>150</v>
      </c>
      <c r="N47" s="111">
        <f t="shared" si="20"/>
        <v>0.48903709367530063</v>
      </c>
      <c r="O47" s="111">
        <f t="shared" si="25"/>
        <v>2.8841779733789388E-2</v>
      </c>
      <c r="P47" s="104">
        <f t="shared" si="10"/>
        <v>1887.1869999999999</v>
      </c>
      <c r="Q47" s="112">
        <f t="shared" si="21"/>
        <v>1887.1869999999999</v>
      </c>
      <c r="R47" s="112">
        <f t="shared" si="22"/>
        <v>1887.1581582202662</v>
      </c>
      <c r="S47" s="80">
        <f t="shared" si="11"/>
        <v>5.7299999999997908E-2</v>
      </c>
      <c r="T47" s="112">
        <f t="shared" si="23"/>
        <v>1883.701</v>
      </c>
      <c r="U47" s="112">
        <f>1</f>
        <v>1</v>
      </c>
      <c r="V47" s="79">
        <f t="shared" si="8"/>
        <v>3.4571582202661375</v>
      </c>
      <c r="W47" s="111">
        <f t="shared" si="9"/>
        <v>3.4859999999998763</v>
      </c>
      <c r="X47" s="114"/>
      <c r="Y47" s="114"/>
      <c r="Z47" s="115"/>
      <c r="AA47" s="115"/>
      <c r="AB47" s="133" t="s">
        <v>446</v>
      </c>
      <c r="AC47" s="82">
        <f t="shared" si="14"/>
        <v>32</v>
      </c>
      <c r="AD47" s="116">
        <f t="shared" si="24"/>
        <v>28</v>
      </c>
      <c r="AE47" s="82">
        <f t="shared" si="16"/>
        <v>2</v>
      </c>
      <c r="AF47" s="83" t="str">
        <f t="shared" si="16"/>
        <v>PN 10</v>
      </c>
    </row>
    <row r="48" spans="1:34" s="85" customFormat="1">
      <c r="A48" s="129"/>
      <c r="B48" s="134" t="s">
        <v>51</v>
      </c>
      <c r="C48" s="153">
        <v>9876658.0069999993</v>
      </c>
      <c r="D48" s="153">
        <v>688335.24</v>
      </c>
      <c r="E48" s="153">
        <v>1579.194</v>
      </c>
      <c r="F48" s="84">
        <v>840</v>
      </c>
      <c r="G48" s="77">
        <f t="shared" si="17"/>
        <v>20</v>
      </c>
      <c r="H48" s="132">
        <v>1884.5989999999999</v>
      </c>
      <c r="I48" s="78">
        <f t="shared" si="13"/>
        <v>4.6296296296296298E-4</v>
      </c>
      <c r="J48" s="111">
        <f t="shared" si="18"/>
        <v>2.8000000000000001E-2</v>
      </c>
      <c r="K48" s="111">
        <f t="shared" si="19"/>
        <v>6.1544000000000008E-4</v>
      </c>
      <c r="L48" s="111">
        <f t="shared" si="2"/>
        <v>0.75224711257468302</v>
      </c>
      <c r="M48" s="111">
        <v>150</v>
      </c>
      <c r="N48" s="111">
        <f t="shared" si="20"/>
        <v>0.48903709367530063</v>
      </c>
      <c r="O48" s="111">
        <f t="shared" si="25"/>
        <v>2.8841779733789388E-2</v>
      </c>
      <c r="P48" s="104">
        <f t="shared" si="10"/>
        <v>1887.1869999999999</v>
      </c>
      <c r="Q48" s="112">
        <f t="shared" si="21"/>
        <v>1887.1869999999999</v>
      </c>
      <c r="R48" s="112">
        <f t="shared" si="22"/>
        <v>1887.1581582202662</v>
      </c>
      <c r="S48" s="80">
        <f t="shared" si="11"/>
        <v>4.539999999999509E-2</v>
      </c>
      <c r="T48" s="112">
        <f t="shared" si="23"/>
        <v>1883.5989999999999</v>
      </c>
      <c r="U48" s="112">
        <f>1</f>
        <v>1</v>
      </c>
      <c r="V48" s="79">
        <f t="shared" si="8"/>
        <v>3.5591582202662266</v>
      </c>
      <c r="W48" s="111">
        <f t="shared" si="9"/>
        <v>3.5879999999999654</v>
      </c>
      <c r="X48" s="114"/>
      <c r="Y48" s="114"/>
      <c r="Z48" s="115"/>
      <c r="AA48" s="115"/>
      <c r="AB48" s="133" t="s">
        <v>351</v>
      </c>
      <c r="AC48" s="82">
        <f t="shared" si="14"/>
        <v>32</v>
      </c>
      <c r="AD48" s="116">
        <f t="shared" si="24"/>
        <v>28</v>
      </c>
      <c r="AE48" s="82">
        <f t="shared" si="16"/>
        <v>2</v>
      </c>
      <c r="AF48" s="83" t="str">
        <f t="shared" si="16"/>
        <v>PN 10</v>
      </c>
      <c r="AG48" s="51"/>
    </row>
    <row r="49" spans="1:33">
      <c r="A49" s="129"/>
      <c r="B49" s="130" t="s">
        <v>52</v>
      </c>
      <c r="C49" s="153">
        <v>9876677.4100000001</v>
      </c>
      <c r="D49" s="153">
        <v>688343.77800000005</v>
      </c>
      <c r="E49" s="153">
        <v>1580.3209999999999</v>
      </c>
      <c r="F49" s="84">
        <v>860</v>
      </c>
      <c r="G49" s="77">
        <f t="shared" si="17"/>
        <v>20</v>
      </c>
      <c r="H49" s="132">
        <v>1884.4939999999999</v>
      </c>
      <c r="I49" s="78">
        <f t="shared" si="13"/>
        <v>4.6296296296296298E-4</v>
      </c>
      <c r="J49" s="111">
        <f t="shared" si="18"/>
        <v>2.8000000000000001E-2</v>
      </c>
      <c r="K49" s="111">
        <f t="shared" si="19"/>
        <v>6.1544000000000008E-4</v>
      </c>
      <c r="L49" s="111">
        <f t="shared" si="2"/>
        <v>0.75224711257468302</v>
      </c>
      <c r="M49" s="111">
        <v>150</v>
      </c>
      <c r="N49" s="111">
        <f t="shared" si="20"/>
        <v>0.48903709367530063</v>
      </c>
      <c r="O49" s="111">
        <f t="shared" si="25"/>
        <v>2.8841779733789388E-2</v>
      </c>
      <c r="P49" s="104">
        <f t="shared" si="10"/>
        <v>1887.1869999999999</v>
      </c>
      <c r="Q49" s="112">
        <f t="shared" si="21"/>
        <v>1887.1869999999999</v>
      </c>
      <c r="R49" s="112">
        <f t="shared" si="22"/>
        <v>1887.1581582202662</v>
      </c>
      <c r="S49" s="80">
        <f t="shared" si="11"/>
        <v>5.6349999999997638E-2</v>
      </c>
      <c r="T49" s="112">
        <f t="shared" si="23"/>
        <v>1883.4939999999999</v>
      </c>
      <c r="U49" s="112">
        <f>1</f>
        <v>1</v>
      </c>
      <c r="V49" s="79">
        <f t="shared" si="8"/>
        <v>3.6641582202662448</v>
      </c>
      <c r="W49" s="111">
        <f t="shared" si="9"/>
        <v>3.6929999999999836</v>
      </c>
      <c r="X49" s="114"/>
      <c r="Y49" s="114"/>
      <c r="Z49" s="115"/>
      <c r="AA49" s="115"/>
      <c r="AB49" s="133" t="s">
        <v>351</v>
      </c>
      <c r="AC49" s="82">
        <f t="shared" si="14"/>
        <v>32</v>
      </c>
      <c r="AD49" s="116">
        <f t="shared" si="24"/>
        <v>28</v>
      </c>
      <c r="AE49" s="82">
        <f t="shared" si="16"/>
        <v>2</v>
      </c>
      <c r="AF49" s="83" t="str">
        <f t="shared" si="16"/>
        <v>PN 10</v>
      </c>
    </row>
    <row r="50" spans="1:33">
      <c r="A50" s="129"/>
      <c r="B50" s="134" t="s">
        <v>53</v>
      </c>
      <c r="C50" s="153">
        <v>9876696.977</v>
      </c>
      <c r="D50" s="153">
        <v>688352.23100000003</v>
      </c>
      <c r="E50" s="153">
        <v>1581.701</v>
      </c>
      <c r="F50" s="84">
        <v>880</v>
      </c>
      <c r="G50" s="77">
        <f t="shared" si="17"/>
        <v>20</v>
      </c>
      <c r="H50" s="132">
        <v>1884.413</v>
      </c>
      <c r="I50" s="78">
        <f t="shared" si="13"/>
        <v>4.6296296296296298E-4</v>
      </c>
      <c r="J50" s="111">
        <f t="shared" si="18"/>
        <v>2.8000000000000001E-2</v>
      </c>
      <c r="K50" s="111">
        <f t="shared" si="19"/>
        <v>6.1544000000000008E-4</v>
      </c>
      <c r="L50" s="111">
        <f t="shared" si="2"/>
        <v>0.75224711257468302</v>
      </c>
      <c r="M50" s="111">
        <v>150</v>
      </c>
      <c r="N50" s="111">
        <f t="shared" si="20"/>
        <v>0.48903709367530063</v>
      </c>
      <c r="O50" s="111">
        <f t="shared" si="25"/>
        <v>2.8841779733789388E-2</v>
      </c>
      <c r="P50" s="104">
        <f t="shared" si="10"/>
        <v>1887.1869999999999</v>
      </c>
      <c r="Q50" s="112">
        <f t="shared" si="21"/>
        <v>1887.1869999999999</v>
      </c>
      <c r="R50" s="112">
        <f t="shared" si="22"/>
        <v>1887.1581582202662</v>
      </c>
      <c r="S50" s="80">
        <f t="shared" si="11"/>
        <v>6.900000000000546E-2</v>
      </c>
      <c r="T50" s="112">
        <f t="shared" si="23"/>
        <v>1883.413</v>
      </c>
      <c r="U50" s="112">
        <f>1</f>
        <v>1</v>
      </c>
      <c r="V50" s="79">
        <f t="shared" si="8"/>
        <v>3.7451582202661484</v>
      </c>
      <c r="W50" s="111">
        <f t="shared" si="9"/>
        <v>3.7739999999998872</v>
      </c>
      <c r="X50" s="114"/>
      <c r="Y50" s="114"/>
      <c r="Z50" s="115"/>
      <c r="AA50" s="115"/>
      <c r="AB50" s="133" t="s">
        <v>351</v>
      </c>
      <c r="AC50" s="82">
        <f t="shared" si="14"/>
        <v>32</v>
      </c>
      <c r="AD50" s="116">
        <f t="shared" si="24"/>
        <v>28</v>
      </c>
      <c r="AE50" s="82">
        <f t="shared" si="16"/>
        <v>2</v>
      </c>
      <c r="AF50" s="83" t="str">
        <f t="shared" si="16"/>
        <v>PN 10</v>
      </c>
    </row>
    <row r="51" spans="1:33">
      <c r="A51" s="129"/>
      <c r="B51" s="130" t="s">
        <v>54</v>
      </c>
      <c r="C51" s="153">
        <v>9876717.3790000007</v>
      </c>
      <c r="D51" s="153">
        <v>688358.70700000005</v>
      </c>
      <c r="E51" s="153">
        <v>1583.0989999999999</v>
      </c>
      <c r="F51" s="84">
        <v>900</v>
      </c>
      <c r="G51" s="77">
        <f t="shared" si="17"/>
        <v>20</v>
      </c>
      <c r="H51" s="132">
        <v>1884.329</v>
      </c>
      <c r="I51" s="78">
        <f t="shared" si="13"/>
        <v>4.6296296296296298E-4</v>
      </c>
      <c r="J51" s="111">
        <f t="shared" si="18"/>
        <v>2.8000000000000001E-2</v>
      </c>
      <c r="K51" s="111">
        <f t="shared" si="19"/>
        <v>6.1544000000000008E-4</v>
      </c>
      <c r="L51" s="111">
        <f t="shared" si="2"/>
        <v>0.75224711257468302</v>
      </c>
      <c r="M51" s="111">
        <v>150</v>
      </c>
      <c r="N51" s="111">
        <f t="shared" si="20"/>
        <v>0.48903709367530063</v>
      </c>
      <c r="O51" s="111">
        <f t="shared" si="25"/>
        <v>2.8841779733789388E-2</v>
      </c>
      <c r="P51" s="104">
        <f t="shared" si="10"/>
        <v>1887.1869999999999</v>
      </c>
      <c r="Q51" s="112">
        <f t="shared" si="21"/>
        <v>1887.1869999999999</v>
      </c>
      <c r="R51" s="112">
        <f t="shared" si="22"/>
        <v>1887.1581582202662</v>
      </c>
      <c r="S51" s="80">
        <f t="shared" si="11"/>
        <v>6.9899999999995549E-2</v>
      </c>
      <c r="T51" s="112">
        <f t="shared" si="23"/>
        <v>1883.329</v>
      </c>
      <c r="U51" s="112">
        <f>1</f>
        <v>1</v>
      </c>
      <c r="V51" s="79">
        <f t="shared" si="8"/>
        <v>3.8291582202662084</v>
      </c>
      <c r="W51" s="111">
        <f t="shared" si="9"/>
        <v>3.8579999999999472</v>
      </c>
      <c r="X51" s="114"/>
      <c r="Y51" s="114"/>
      <c r="Z51" s="115"/>
      <c r="AA51" s="115"/>
      <c r="AB51" s="133" t="s">
        <v>351</v>
      </c>
      <c r="AC51" s="82">
        <f t="shared" si="14"/>
        <v>32</v>
      </c>
      <c r="AD51" s="116">
        <f t="shared" si="24"/>
        <v>28</v>
      </c>
      <c r="AE51" s="82">
        <f t="shared" si="16"/>
        <v>2</v>
      </c>
      <c r="AF51" s="83" t="str">
        <f t="shared" si="16"/>
        <v>PN 10</v>
      </c>
    </row>
    <row r="52" spans="1:33">
      <c r="A52" s="129"/>
      <c r="B52" s="134" t="s">
        <v>55</v>
      </c>
      <c r="C52" s="153">
        <v>9876736.7060000002</v>
      </c>
      <c r="D52" s="153">
        <v>688365.152</v>
      </c>
      <c r="E52" s="153">
        <v>1583.828</v>
      </c>
      <c r="F52" s="84">
        <v>920</v>
      </c>
      <c r="G52" s="77">
        <f t="shared" si="17"/>
        <v>20</v>
      </c>
      <c r="H52" s="132">
        <v>1884.241</v>
      </c>
      <c r="I52" s="78">
        <f t="shared" si="13"/>
        <v>4.6296296296296298E-4</v>
      </c>
      <c r="J52" s="111">
        <f t="shared" si="18"/>
        <v>2.8000000000000001E-2</v>
      </c>
      <c r="K52" s="111">
        <f t="shared" si="19"/>
        <v>6.1544000000000008E-4</v>
      </c>
      <c r="L52" s="111">
        <f t="shared" si="2"/>
        <v>0.75224711257468302</v>
      </c>
      <c r="M52" s="111">
        <v>150</v>
      </c>
      <c r="N52" s="111">
        <f t="shared" si="20"/>
        <v>0.48903709367530063</v>
      </c>
      <c r="O52" s="111">
        <f t="shared" si="25"/>
        <v>2.8841779733789388E-2</v>
      </c>
      <c r="P52" s="104">
        <f t="shared" si="10"/>
        <v>1887.1869999999999</v>
      </c>
      <c r="Q52" s="112">
        <f t="shared" si="21"/>
        <v>1887.1869999999999</v>
      </c>
      <c r="R52" s="112">
        <f t="shared" si="22"/>
        <v>1887.1581582202662</v>
      </c>
      <c r="S52" s="80">
        <f t="shared" si="11"/>
        <v>3.6450000000002092E-2</v>
      </c>
      <c r="T52" s="112">
        <f t="shared" si="23"/>
        <v>1883.241</v>
      </c>
      <c r="U52" s="112">
        <f>1</f>
        <v>1</v>
      </c>
      <c r="V52" s="79">
        <f t="shared" si="8"/>
        <v>3.9171582202661739</v>
      </c>
      <c r="W52" s="111">
        <f t="shared" si="9"/>
        <v>3.9459999999999127</v>
      </c>
      <c r="X52" s="114"/>
      <c r="Y52" s="114"/>
      <c r="Z52" s="115"/>
      <c r="AA52" s="115"/>
      <c r="AB52" s="133" t="s">
        <v>351</v>
      </c>
      <c r="AC52" s="82">
        <f t="shared" si="14"/>
        <v>32</v>
      </c>
      <c r="AD52" s="116">
        <f t="shared" si="24"/>
        <v>28</v>
      </c>
      <c r="AE52" s="82">
        <f t="shared" si="16"/>
        <v>2</v>
      </c>
      <c r="AF52" s="83" t="str">
        <f t="shared" si="16"/>
        <v>PN 10</v>
      </c>
    </row>
    <row r="53" spans="1:33">
      <c r="A53" s="129"/>
      <c r="B53" s="130" t="s">
        <v>56</v>
      </c>
      <c r="C53" s="153">
        <v>9876756.5160000008</v>
      </c>
      <c r="D53" s="153">
        <v>688372.26699999999</v>
      </c>
      <c r="E53" s="153">
        <v>1584.5160000000001</v>
      </c>
      <c r="F53" s="84">
        <v>940</v>
      </c>
      <c r="G53" s="77">
        <f t="shared" si="17"/>
        <v>20</v>
      </c>
      <c r="H53" s="132">
        <v>1884.162</v>
      </c>
      <c r="I53" s="78">
        <f t="shared" si="13"/>
        <v>4.6296296296296298E-4</v>
      </c>
      <c r="J53" s="111">
        <f t="shared" si="18"/>
        <v>2.8000000000000001E-2</v>
      </c>
      <c r="K53" s="111">
        <f t="shared" si="19"/>
        <v>6.1544000000000008E-4</v>
      </c>
      <c r="L53" s="111">
        <f t="shared" si="2"/>
        <v>0.75224711257468302</v>
      </c>
      <c r="M53" s="111">
        <v>150</v>
      </c>
      <c r="N53" s="111">
        <f t="shared" si="20"/>
        <v>0.48903709367530063</v>
      </c>
      <c r="O53" s="111">
        <f t="shared" si="25"/>
        <v>2.8841779733789388E-2</v>
      </c>
      <c r="P53" s="104">
        <f t="shared" si="10"/>
        <v>1887.1869999999999</v>
      </c>
      <c r="Q53" s="112">
        <f t="shared" si="21"/>
        <v>1887.1869999999999</v>
      </c>
      <c r="R53" s="112">
        <f t="shared" si="22"/>
        <v>1887.1581582202662</v>
      </c>
      <c r="S53" s="80">
        <f t="shared" si="11"/>
        <v>3.4400000000005093E-2</v>
      </c>
      <c r="T53" s="112">
        <f t="shared" si="23"/>
        <v>1883.162</v>
      </c>
      <c r="U53" s="112">
        <f>1</f>
        <v>1</v>
      </c>
      <c r="V53" s="79">
        <f t="shared" si="8"/>
        <v>3.9961582202661248</v>
      </c>
      <c r="W53" s="111">
        <f t="shared" si="9"/>
        <v>4.0249999999998636</v>
      </c>
      <c r="X53" s="114"/>
      <c r="Y53" s="114"/>
      <c r="Z53" s="115"/>
      <c r="AA53" s="115"/>
      <c r="AB53" s="133" t="s">
        <v>351</v>
      </c>
      <c r="AC53" s="82">
        <f t="shared" si="14"/>
        <v>32</v>
      </c>
      <c r="AD53" s="116">
        <f t="shared" si="24"/>
        <v>28</v>
      </c>
      <c r="AE53" s="82">
        <f t="shared" si="16"/>
        <v>2</v>
      </c>
      <c r="AF53" s="83" t="str">
        <f t="shared" si="16"/>
        <v>PN 10</v>
      </c>
    </row>
    <row r="54" spans="1:33">
      <c r="A54" s="129"/>
      <c r="B54" s="134" t="s">
        <v>57</v>
      </c>
      <c r="C54" s="153">
        <v>9876776.5380000006</v>
      </c>
      <c r="D54" s="153">
        <v>688378.42</v>
      </c>
      <c r="E54" s="153">
        <v>1585.4</v>
      </c>
      <c r="F54" s="84">
        <v>960</v>
      </c>
      <c r="G54" s="77">
        <f t="shared" si="17"/>
        <v>20</v>
      </c>
      <c r="H54" s="132">
        <v>1884.0550000000001</v>
      </c>
      <c r="I54" s="78">
        <f t="shared" si="13"/>
        <v>4.6296296296296298E-4</v>
      </c>
      <c r="J54" s="111">
        <f t="shared" si="18"/>
        <v>2.8000000000000001E-2</v>
      </c>
      <c r="K54" s="111">
        <f t="shared" si="19"/>
        <v>6.1544000000000008E-4</v>
      </c>
      <c r="L54" s="111">
        <f t="shared" si="2"/>
        <v>0.75224711257468302</v>
      </c>
      <c r="M54" s="111">
        <v>150</v>
      </c>
      <c r="N54" s="111">
        <f t="shared" si="20"/>
        <v>0.48903709367530063</v>
      </c>
      <c r="O54" s="111">
        <f t="shared" si="25"/>
        <v>2.8841779733789388E-2</v>
      </c>
      <c r="P54" s="104">
        <f t="shared" si="10"/>
        <v>1887.1869999999999</v>
      </c>
      <c r="Q54" s="112">
        <f t="shared" si="21"/>
        <v>1887.1869999999999</v>
      </c>
      <c r="R54" s="112">
        <f t="shared" si="22"/>
        <v>1887.1581582202662</v>
      </c>
      <c r="S54" s="80">
        <f t="shared" si="11"/>
        <v>4.4200000000000725E-2</v>
      </c>
      <c r="T54" s="112">
        <f t="shared" si="23"/>
        <v>1883.0550000000001</v>
      </c>
      <c r="U54" s="112">
        <f>1</f>
        <v>1</v>
      </c>
      <c r="V54" s="79">
        <f t="shared" si="8"/>
        <v>4.1031582202660957</v>
      </c>
      <c r="W54" s="111">
        <f t="shared" si="9"/>
        <v>4.1319999999998345</v>
      </c>
      <c r="X54" s="114"/>
      <c r="Y54" s="114"/>
      <c r="Z54" s="115"/>
      <c r="AA54" s="115"/>
      <c r="AB54" s="133" t="s">
        <v>351</v>
      </c>
      <c r="AC54" s="82">
        <f t="shared" si="14"/>
        <v>32</v>
      </c>
      <c r="AD54" s="116">
        <f t="shared" si="24"/>
        <v>28</v>
      </c>
      <c r="AE54" s="82">
        <f t="shared" si="16"/>
        <v>2</v>
      </c>
      <c r="AF54" s="83" t="str">
        <f t="shared" si="16"/>
        <v>PN 10</v>
      </c>
    </row>
    <row r="55" spans="1:33" s="86" customFormat="1">
      <c r="A55" s="129"/>
      <c r="B55" s="130" t="s">
        <v>58</v>
      </c>
      <c r="C55" s="153">
        <v>9876795.7070000004</v>
      </c>
      <c r="D55" s="153">
        <v>688389.304</v>
      </c>
      <c r="E55" s="153">
        <v>1586.076</v>
      </c>
      <c r="F55" s="84">
        <v>980</v>
      </c>
      <c r="G55" s="77">
        <f t="shared" si="17"/>
        <v>20</v>
      </c>
      <c r="H55" s="132">
        <v>1883.9870000000001</v>
      </c>
      <c r="I55" s="78">
        <f t="shared" si="13"/>
        <v>4.6296296296296298E-4</v>
      </c>
      <c r="J55" s="111">
        <f t="shared" si="18"/>
        <v>2.8000000000000001E-2</v>
      </c>
      <c r="K55" s="111">
        <f t="shared" si="19"/>
        <v>6.1544000000000008E-4</v>
      </c>
      <c r="L55" s="111">
        <f t="shared" si="2"/>
        <v>0.75224711257468302</v>
      </c>
      <c r="M55" s="111">
        <v>150</v>
      </c>
      <c r="N55" s="111">
        <f t="shared" si="20"/>
        <v>0.48903709367530063</v>
      </c>
      <c r="O55" s="111">
        <f t="shared" si="25"/>
        <v>2.8841779733789388E-2</v>
      </c>
      <c r="P55" s="104">
        <f t="shared" si="10"/>
        <v>1887.1869999999999</v>
      </c>
      <c r="Q55" s="112">
        <f t="shared" si="21"/>
        <v>1887.1869999999999</v>
      </c>
      <c r="R55" s="112">
        <f t="shared" si="22"/>
        <v>1887.1581582202662</v>
      </c>
      <c r="S55" s="80">
        <f t="shared" si="11"/>
        <v>3.3799999999996541E-2</v>
      </c>
      <c r="T55" s="112">
        <f t="shared" si="23"/>
        <v>1882.9870000000001</v>
      </c>
      <c r="U55" s="112">
        <f>1</f>
        <v>1</v>
      </c>
      <c r="V55" s="79">
        <f t="shared" si="8"/>
        <v>4.1711582202660793</v>
      </c>
      <c r="W55" s="111">
        <f t="shared" si="9"/>
        <v>4.1999999999998181</v>
      </c>
      <c r="X55" s="114"/>
      <c r="Y55" s="114"/>
      <c r="Z55" s="115"/>
      <c r="AA55" s="115"/>
      <c r="AB55" s="133" t="s">
        <v>351</v>
      </c>
      <c r="AC55" s="82">
        <f t="shared" si="14"/>
        <v>32</v>
      </c>
      <c r="AD55" s="116">
        <f t="shared" si="24"/>
        <v>28</v>
      </c>
      <c r="AE55" s="82">
        <f t="shared" si="16"/>
        <v>2</v>
      </c>
      <c r="AF55" s="83" t="str">
        <f t="shared" si="16"/>
        <v>PN 10</v>
      </c>
      <c r="AG55" s="51"/>
    </row>
    <row r="56" spans="1:33" s="121" customFormat="1" ht="15" customHeight="1">
      <c r="A56" s="129"/>
      <c r="B56" s="134" t="s">
        <v>59</v>
      </c>
      <c r="C56" s="153">
        <v>9876816.2929999996</v>
      </c>
      <c r="D56" s="153">
        <v>688395.82700000005</v>
      </c>
      <c r="E56" s="153">
        <v>1587.1759999999999</v>
      </c>
      <c r="F56" s="84">
        <v>1000</v>
      </c>
      <c r="G56" s="118">
        <f t="shared" si="17"/>
        <v>20</v>
      </c>
      <c r="H56" s="132">
        <v>1883.932</v>
      </c>
      <c r="I56" s="111">
        <f t="shared" si="13"/>
        <v>4.6296296296296298E-4</v>
      </c>
      <c r="J56" s="111">
        <f t="shared" si="18"/>
        <v>2.8000000000000001E-2</v>
      </c>
      <c r="K56" s="111">
        <f t="shared" si="19"/>
        <v>6.1544000000000008E-4</v>
      </c>
      <c r="L56" s="111">
        <f t="shared" si="2"/>
        <v>0.75224711257468302</v>
      </c>
      <c r="M56" s="111">
        <v>150</v>
      </c>
      <c r="N56" s="111">
        <f t="shared" si="20"/>
        <v>0.48903709367530063</v>
      </c>
      <c r="O56" s="111">
        <f t="shared" si="25"/>
        <v>2.8841779733789388E-2</v>
      </c>
      <c r="P56" s="128">
        <f t="shared" si="10"/>
        <v>1887.1869999999999</v>
      </c>
      <c r="Q56" s="112">
        <f t="shared" si="21"/>
        <v>1887.1869999999999</v>
      </c>
      <c r="R56" s="112">
        <f t="shared" si="22"/>
        <v>1887.1581582202662</v>
      </c>
      <c r="S56" s="113">
        <f t="shared" si="11"/>
        <v>5.4999999999995455E-2</v>
      </c>
      <c r="T56" s="112">
        <f t="shared" si="23"/>
        <v>1882.932</v>
      </c>
      <c r="U56" s="112">
        <f>1</f>
        <v>1</v>
      </c>
      <c r="V56" s="112">
        <f t="shared" si="8"/>
        <v>4.226158220266143</v>
      </c>
      <c r="W56" s="111">
        <f t="shared" si="9"/>
        <v>4.2549999999998818</v>
      </c>
      <c r="X56" s="114"/>
      <c r="Y56" s="114"/>
      <c r="Z56" s="115"/>
      <c r="AA56" s="115"/>
      <c r="AB56" s="133" t="s">
        <v>351</v>
      </c>
      <c r="AC56" s="82">
        <f t="shared" si="14"/>
        <v>32</v>
      </c>
      <c r="AD56" s="116">
        <f t="shared" si="24"/>
        <v>28</v>
      </c>
      <c r="AE56" s="116">
        <f t="shared" si="16"/>
        <v>2</v>
      </c>
      <c r="AF56" s="83" t="str">
        <f t="shared" si="16"/>
        <v>PN 10</v>
      </c>
      <c r="AG56" s="120"/>
    </row>
    <row r="57" spans="1:33">
      <c r="A57" s="129"/>
      <c r="B57" s="130" t="s">
        <v>60</v>
      </c>
      <c r="C57" s="153">
        <v>9876836.6050000004</v>
      </c>
      <c r="D57" s="153">
        <v>688403.38899999997</v>
      </c>
      <c r="E57" s="153">
        <v>1587.914</v>
      </c>
      <c r="F57" s="84">
        <v>1020</v>
      </c>
      <c r="G57" s="77">
        <f t="shared" si="17"/>
        <v>20</v>
      </c>
      <c r="H57" s="132">
        <v>1883.838</v>
      </c>
      <c r="I57" s="78">
        <f t="shared" si="13"/>
        <v>4.6296296296296298E-4</v>
      </c>
      <c r="J57" s="111">
        <f t="shared" si="18"/>
        <v>2.8000000000000001E-2</v>
      </c>
      <c r="K57" s="111">
        <f t="shared" si="19"/>
        <v>6.1544000000000008E-4</v>
      </c>
      <c r="L57" s="111">
        <f t="shared" si="2"/>
        <v>0.75224711257468302</v>
      </c>
      <c r="M57" s="111">
        <v>150</v>
      </c>
      <c r="N57" s="111">
        <f t="shared" si="20"/>
        <v>0.48903709367530063</v>
      </c>
      <c r="O57" s="111">
        <f t="shared" si="25"/>
        <v>2.8841779733789388E-2</v>
      </c>
      <c r="P57" s="104">
        <f t="shared" si="10"/>
        <v>1887.1869999999999</v>
      </c>
      <c r="Q57" s="112">
        <f t="shared" si="21"/>
        <v>1887.1869999999999</v>
      </c>
      <c r="R57" s="112">
        <f t="shared" si="22"/>
        <v>1887.1581582202662</v>
      </c>
      <c r="S57" s="80">
        <f t="shared" si="11"/>
        <v>3.6900000000002819E-2</v>
      </c>
      <c r="T57" s="112">
        <f t="shared" si="23"/>
        <v>1882.838</v>
      </c>
      <c r="U57" s="112">
        <f>1</f>
        <v>1</v>
      </c>
      <c r="V57" s="79">
        <f t="shared" si="8"/>
        <v>4.3201582202661939</v>
      </c>
      <c r="W57" s="111">
        <f t="shared" si="9"/>
        <v>4.3489999999999327</v>
      </c>
      <c r="X57" s="114"/>
      <c r="Y57" s="114"/>
      <c r="Z57" s="115"/>
      <c r="AA57" s="115"/>
      <c r="AB57" s="133" t="s">
        <v>351</v>
      </c>
      <c r="AC57" s="82">
        <f t="shared" si="14"/>
        <v>32</v>
      </c>
      <c r="AD57" s="116">
        <f t="shared" si="24"/>
        <v>28</v>
      </c>
      <c r="AE57" s="82">
        <f t="shared" si="16"/>
        <v>2</v>
      </c>
      <c r="AF57" s="83" t="str">
        <f t="shared" si="16"/>
        <v>PN 10</v>
      </c>
    </row>
    <row r="58" spans="1:33">
      <c r="A58" s="129"/>
      <c r="B58" s="134" t="s">
        <v>61</v>
      </c>
      <c r="C58" s="153">
        <v>9876836.6679999996</v>
      </c>
      <c r="D58" s="153">
        <v>688403.37</v>
      </c>
      <c r="E58" s="153">
        <v>1587.7149999999999</v>
      </c>
      <c r="F58" s="84">
        <v>1040</v>
      </c>
      <c r="G58" s="77">
        <f t="shared" si="17"/>
        <v>20</v>
      </c>
      <c r="H58" s="132">
        <v>1883.741</v>
      </c>
      <c r="I58" s="78">
        <f t="shared" si="13"/>
        <v>4.6296296296296298E-4</v>
      </c>
      <c r="J58" s="111">
        <f t="shared" si="18"/>
        <v>2.8000000000000001E-2</v>
      </c>
      <c r="K58" s="111">
        <f t="shared" si="19"/>
        <v>6.1544000000000008E-4</v>
      </c>
      <c r="L58" s="111">
        <f t="shared" si="2"/>
        <v>0.75224711257468302</v>
      </c>
      <c r="M58" s="111">
        <v>150</v>
      </c>
      <c r="N58" s="111">
        <f t="shared" si="20"/>
        <v>0.48903709367530063</v>
      </c>
      <c r="O58" s="111">
        <f t="shared" si="25"/>
        <v>2.8841779733789388E-2</v>
      </c>
      <c r="P58" s="104">
        <f t="shared" si="10"/>
        <v>1887.1869999999999</v>
      </c>
      <c r="Q58" s="112">
        <f t="shared" si="21"/>
        <v>1887.1869999999999</v>
      </c>
      <c r="R58" s="112">
        <f t="shared" si="22"/>
        <v>1887.1581582202662</v>
      </c>
      <c r="S58" s="80">
        <f t="shared" si="11"/>
        <v>-9.9500000000034561E-3</v>
      </c>
      <c r="T58" s="112">
        <f t="shared" si="23"/>
        <v>1882.741</v>
      </c>
      <c r="U58" s="112">
        <f>1</f>
        <v>1</v>
      </c>
      <c r="V58" s="79">
        <f t="shared" si="8"/>
        <v>4.4171582202661739</v>
      </c>
      <c r="W58" s="111">
        <f t="shared" si="9"/>
        <v>4.4459999999999127</v>
      </c>
      <c r="X58" s="114"/>
      <c r="Y58" s="114"/>
      <c r="Z58" s="115"/>
      <c r="AA58" s="115"/>
      <c r="AB58" s="133" t="s">
        <v>351</v>
      </c>
      <c r="AC58" s="82">
        <f t="shared" si="14"/>
        <v>32</v>
      </c>
      <c r="AD58" s="116">
        <f t="shared" si="24"/>
        <v>28</v>
      </c>
      <c r="AE58" s="82">
        <f t="shared" si="16"/>
        <v>2</v>
      </c>
      <c r="AF58" s="83" t="str">
        <f t="shared" si="16"/>
        <v>PN 10</v>
      </c>
    </row>
    <row r="59" spans="1:33">
      <c r="A59" s="129"/>
      <c r="B59" s="130" t="s">
        <v>62</v>
      </c>
      <c r="C59" s="153">
        <v>9876855.7919999994</v>
      </c>
      <c r="D59" s="153">
        <v>688412.02</v>
      </c>
      <c r="E59" s="153">
        <v>1588.635</v>
      </c>
      <c r="F59" s="84">
        <v>1060</v>
      </c>
      <c r="G59" s="77">
        <f t="shared" si="17"/>
        <v>20</v>
      </c>
      <c r="H59" s="132">
        <v>1883.645</v>
      </c>
      <c r="I59" s="78">
        <f t="shared" si="13"/>
        <v>4.6296296296296298E-4</v>
      </c>
      <c r="J59" s="111">
        <f t="shared" si="18"/>
        <v>2.8000000000000001E-2</v>
      </c>
      <c r="K59" s="111">
        <f t="shared" si="19"/>
        <v>6.1544000000000008E-4</v>
      </c>
      <c r="L59" s="111">
        <f t="shared" si="2"/>
        <v>0.75224711257468302</v>
      </c>
      <c r="M59" s="111">
        <v>150</v>
      </c>
      <c r="N59" s="111">
        <f t="shared" si="20"/>
        <v>0.48903709367530063</v>
      </c>
      <c r="O59" s="111">
        <f t="shared" si="25"/>
        <v>2.8841779733789388E-2</v>
      </c>
      <c r="P59" s="104">
        <f t="shared" si="10"/>
        <v>1887.1869999999999</v>
      </c>
      <c r="Q59" s="112">
        <f t="shared" si="21"/>
        <v>1887.1869999999999</v>
      </c>
      <c r="R59" s="112">
        <f t="shared" si="22"/>
        <v>1887.1581582202662</v>
      </c>
      <c r="S59" s="80">
        <f t="shared" si="11"/>
        <v>4.6000000000003635E-2</v>
      </c>
      <c r="T59" s="112">
        <f t="shared" si="23"/>
        <v>1882.645</v>
      </c>
      <c r="U59" s="112">
        <f>1</f>
        <v>1</v>
      </c>
      <c r="V59" s="79">
        <f t="shared" si="8"/>
        <v>4.5131582202661775</v>
      </c>
      <c r="W59" s="111">
        <f t="shared" si="9"/>
        <v>4.5419999999999163</v>
      </c>
      <c r="X59" s="114"/>
      <c r="Y59" s="114"/>
      <c r="Z59" s="115"/>
      <c r="AA59" s="115"/>
      <c r="AB59" s="133" t="s">
        <v>351</v>
      </c>
      <c r="AC59" s="82">
        <f t="shared" si="14"/>
        <v>32</v>
      </c>
      <c r="AD59" s="116">
        <f t="shared" si="24"/>
        <v>28</v>
      </c>
      <c r="AE59" s="82">
        <f t="shared" si="16"/>
        <v>2</v>
      </c>
      <c r="AF59" s="83" t="str">
        <f t="shared" si="16"/>
        <v>PN 10</v>
      </c>
    </row>
    <row r="60" spans="1:33">
      <c r="A60" s="129"/>
      <c r="B60" s="134" t="s">
        <v>63</v>
      </c>
      <c r="C60" s="153">
        <v>9876874.7640000004</v>
      </c>
      <c r="D60" s="153">
        <v>688420.55299999996</v>
      </c>
      <c r="E60" s="153">
        <v>1589.548</v>
      </c>
      <c r="F60" s="84">
        <v>1080</v>
      </c>
      <c r="G60" s="77">
        <f t="shared" si="17"/>
        <v>20</v>
      </c>
      <c r="H60" s="132">
        <v>1883.549</v>
      </c>
      <c r="I60" s="78">
        <f t="shared" si="13"/>
        <v>4.6296296296296298E-4</v>
      </c>
      <c r="J60" s="78">
        <f t="shared" si="18"/>
        <v>2.8000000000000001E-2</v>
      </c>
      <c r="K60" s="78">
        <f t="shared" si="19"/>
        <v>6.1544000000000008E-4</v>
      </c>
      <c r="L60" s="78">
        <f t="shared" si="2"/>
        <v>0.75224711257468302</v>
      </c>
      <c r="M60" s="78">
        <v>150</v>
      </c>
      <c r="N60" s="78">
        <f t="shared" si="20"/>
        <v>0.48903709367530063</v>
      </c>
      <c r="O60" s="78">
        <f t="shared" si="25"/>
        <v>2.8841779733789388E-2</v>
      </c>
      <c r="P60" s="104">
        <f t="shared" si="10"/>
        <v>1887.1869999999999</v>
      </c>
      <c r="Q60" s="79">
        <f t="shared" si="21"/>
        <v>1887.1869999999999</v>
      </c>
      <c r="R60" s="79">
        <f t="shared" si="22"/>
        <v>1887.1581582202662</v>
      </c>
      <c r="S60" s="80">
        <f t="shared" si="11"/>
        <v>4.5650000000000544E-2</v>
      </c>
      <c r="T60" s="79">
        <f t="shared" si="23"/>
        <v>1882.549</v>
      </c>
      <c r="U60" s="79">
        <f>1</f>
        <v>1</v>
      </c>
      <c r="V60" s="79">
        <f t="shared" si="8"/>
        <v>4.6091582202661812</v>
      </c>
      <c r="W60" s="78">
        <f t="shared" si="9"/>
        <v>4.63799999999992</v>
      </c>
      <c r="X60" s="76"/>
      <c r="Y60" s="76"/>
      <c r="Z60" s="81"/>
      <c r="AA60" s="81"/>
      <c r="AB60" s="133" t="s">
        <v>351</v>
      </c>
      <c r="AC60" s="82">
        <f t="shared" si="14"/>
        <v>32</v>
      </c>
      <c r="AD60" s="82">
        <f t="shared" si="24"/>
        <v>28</v>
      </c>
      <c r="AE60" s="82">
        <f t="shared" si="16"/>
        <v>2</v>
      </c>
      <c r="AF60" s="83" t="str">
        <f t="shared" si="16"/>
        <v>PN 10</v>
      </c>
    </row>
    <row r="61" spans="1:33">
      <c r="A61" s="129"/>
      <c r="B61" s="130" t="s">
        <v>64</v>
      </c>
      <c r="C61" s="153">
        <v>9876894.6089999992</v>
      </c>
      <c r="D61" s="153">
        <v>688428.92</v>
      </c>
      <c r="E61" s="153">
        <v>1590.19</v>
      </c>
      <c r="F61" s="84">
        <v>1100</v>
      </c>
      <c r="G61" s="77">
        <f t="shared" si="17"/>
        <v>20</v>
      </c>
      <c r="H61" s="132">
        <v>1883.461</v>
      </c>
      <c r="I61" s="78">
        <f t="shared" si="13"/>
        <v>4.6296296296296298E-4</v>
      </c>
      <c r="J61" s="78">
        <f t="shared" si="18"/>
        <v>2.8000000000000001E-2</v>
      </c>
      <c r="K61" s="78">
        <f t="shared" si="19"/>
        <v>6.1544000000000008E-4</v>
      </c>
      <c r="L61" s="78">
        <f t="shared" si="2"/>
        <v>0.75224711257468302</v>
      </c>
      <c r="M61" s="78">
        <v>150</v>
      </c>
      <c r="N61" s="78">
        <f t="shared" si="20"/>
        <v>0.48903709367530063</v>
      </c>
      <c r="O61" s="78">
        <f t="shared" si="25"/>
        <v>2.8841779733789388E-2</v>
      </c>
      <c r="P61" s="104">
        <f t="shared" si="10"/>
        <v>1887.1869999999999</v>
      </c>
      <c r="Q61" s="79">
        <f t="shared" si="21"/>
        <v>1887.1869999999999</v>
      </c>
      <c r="R61" s="79">
        <f t="shared" si="22"/>
        <v>1887.1581582202662</v>
      </c>
      <c r="S61" s="80">
        <f t="shared" si="11"/>
        <v>3.210000000000264E-2</v>
      </c>
      <c r="T61" s="79">
        <f t="shared" si="23"/>
        <v>1882.461</v>
      </c>
      <c r="U61" s="79">
        <f>1</f>
        <v>1</v>
      </c>
      <c r="V61" s="79">
        <f t="shared" si="8"/>
        <v>4.6971582202661466</v>
      </c>
      <c r="W61" s="78">
        <f t="shared" si="9"/>
        <v>4.7259999999998854</v>
      </c>
      <c r="X61" s="76"/>
      <c r="Y61" s="76"/>
      <c r="Z61" s="81"/>
      <c r="AA61" s="81"/>
      <c r="AB61" s="133" t="s">
        <v>351</v>
      </c>
      <c r="AC61" s="82">
        <f t="shared" si="14"/>
        <v>32</v>
      </c>
      <c r="AD61" s="82">
        <f t="shared" si="24"/>
        <v>28</v>
      </c>
      <c r="AE61" s="82">
        <f t="shared" si="16"/>
        <v>2</v>
      </c>
      <c r="AF61" s="83" t="str">
        <f t="shared" si="16"/>
        <v>PN 10</v>
      </c>
    </row>
    <row r="62" spans="1:33">
      <c r="A62" s="129"/>
      <c r="B62" s="134" t="s">
        <v>65</v>
      </c>
      <c r="C62" s="153">
        <v>9876913.9759999998</v>
      </c>
      <c r="D62" s="153">
        <v>688436.255</v>
      </c>
      <c r="E62" s="153">
        <v>1591.114</v>
      </c>
      <c r="F62" s="84">
        <v>1120</v>
      </c>
      <c r="G62" s="77">
        <f t="shared" si="17"/>
        <v>20</v>
      </c>
      <c r="H62" s="132">
        <v>1883.3789999999999</v>
      </c>
      <c r="I62" s="78">
        <f t="shared" si="13"/>
        <v>4.6296296296296298E-4</v>
      </c>
      <c r="J62" s="78">
        <f t="shared" si="18"/>
        <v>2.8000000000000001E-2</v>
      </c>
      <c r="K62" s="78">
        <f t="shared" si="19"/>
        <v>6.1544000000000008E-4</v>
      </c>
      <c r="L62" s="78">
        <f t="shared" si="2"/>
        <v>0.75224711257468302</v>
      </c>
      <c r="M62" s="78">
        <v>150</v>
      </c>
      <c r="N62" s="78">
        <f t="shared" si="20"/>
        <v>0.48903709367530063</v>
      </c>
      <c r="O62" s="78">
        <f>POWER(L62,2)/(2*9.81)</f>
        <v>2.8841779733789388E-2</v>
      </c>
      <c r="P62" s="104">
        <f t="shared" si="10"/>
        <v>1887.1869999999999</v>
      </c>
      <c r="Q62" s="79">
        <f t="shared" si="21"/>
        <v>1887.1869999999999</v>
      </c>
      <c r="R62" s="79">
        <f t="shared" si="22"/>
        <v>1887.1581582202662</v>
      </c>
      <c r="S62" s="80">
        <f t="shared" si="11"/>
        <v>4.6199999999998909E-2</v>
      </c>
      <c r="T62" s="79">
        <f t="shared" si="23"/>
        <v>1882.3789999999999</v>
      </c>
      <c r="U62" s="79">
        <f>1</f>
        <v>1</v>
      </c>
      <c r="V62" s="79">
        <f t="shared" si="8"/>
        <v>4.7791582202662539</v>
      </c>
      <c r="W62" s="78">
        <f t="shared" si="9"/>
        <v>4.8079999999999927</v>
      </c>
      <c r="X62" s="76"/>
      <c r="Y62" s="76"/>
      <c r="Z62" s="81"/>
      <c r="AA62" s="81"/>
      <c r="AB62" s="133" t="s">
        <v>351</v>
      </c>
      <c r="AC62" s="82">
        <f t="shared" si="14"/>
        <v>32</v>
      </c>
      <c r="AD62" s="82">
        <f t="shared" si="24"/>
        <v>28</v>
      </c>
      <c r="AE62" s="82">
        <f t="shared" si="16"/>
        <v>2</v>
      </c>
      <c r="AF62" s="83" t="str">
        <f t="shared" si="16"/>
        <v>PN 10</v>
      </c>
    </row>
    <row r="63" spans="1:33">
      <c r="A63" s="129"/>
      <c r="B63" s="130" t="s">
        <v>66</v>
      </c>
      <c r="C63" s="153">
        <v>9876933.1300000008</v>
      </c>
      <c r="D63" s="153">
        <v>688442.84699999995</v>
      </c>
      <c r="E63" s="153">
        <v>1591.9259999999999</v>
      </c>
      <c r="F63" s="84">
        <v>1140</v>
      </c>
      <c r="G63" s="77">
        <f t="shared" si="17"/>
        <v>20</v>
      </c>
      <c r="H63" s="132">
        <v>1883.299</v>
      </c>
      <c r="I63" s="78">
        <f t="shared" si="13"/>
        <v>4.6296296296296298E-4</v>
      </c>
      <c r="J63" s="78">
        <f t="shared" si="18"/>
        <v>2.8000000000000001E-2</v>
      </c>
      <c r="K63" s="78">
        <f t="shared" si="19"/>
        <v>6.1544000000000008E-4</v>
      </c>
      <c r="L63" s="78">
        <f t="shared" si="2"/>
        <v>0.75224711257468302</v>
      </c>
      <c r="M63" s="78">
        <v>150</v>
      </c>
      <c r="N63" s="78">
        <f t="shared" si="20"/>
        <v>0.48903709367530063</v>
      </c>
      <c r="O63" s="78">
        <f>POWER(L63,2)/(2*9.81)</f>
        <v>2.8841779733789388E-2</v>
      </c>
      <c r="P63" s="104">
        <f t="shared" si="10"/>
        <v>1887.1869999999999</v>
      </c>
      <c r="Q63" s="79">
        <f t="shared" si="21"/>
        <v>1887.1869999999999</v>
      </c>
      <c r="R63" s="79">
        <f t="shared" si="22"/>
        <v>1887.1581582202662</v>
      </c>
      <c r="S63" s="80">
        <f t="shared" si="11"/>
        <v>4.0599999999994904E-2</v>
      </c>
      <c r="T63" s="79">
        <f t="shared" si="23"/>
        <v>1882.299</v>
      </c>
      <c r="U63" s="79">
        <f>1</f>
        <v>1</v>
      </c>
      <c r="V63" s="79">
        <f t="shared" si="8"/>
        <v>4.8591582202661812</v>
      </c>
      <c r="W63" s="78">
        <f t="shared" si="9"/>
        <v>4.88799999999992</v>
      </c>
      <c r="X63" s="76"/>
      <c r="Y63" s="76"/>
      <c r="Z63" s="81"/>
      <c r="AA63" s="81"/>
      <c r="AB63" s="133" t="s">
        <v>447</v>
      </c>
      <c r="AC63" s="82">
        <f t="shared" si="14"/>
        <v>32</v>
      </c>
      <c r="AD63" s="82">
        <f t="shared" si="24"/>
        <v>28</v>
      </c>
      <c r="AE63" s="82">
        <f t="shared" si="16"/>
        <v>2</v>
      </c>
      <c r="AF63" s="83" t="str">
        <f t="shared" si="16"/>
        <v>PN 10</v>
      </c>
    </row>
    <row r="64" spans="1:33">
      <c r="A64" s="129"/>
      <c r="B64" s="134" t="s">
        <v>67</v>
      </c>
      <c r="C64" s="153">
        <v>9876952.3619999997</v>
      </c>
      <c r="D64" s="153">
        <v>688452.23</v>
      </c>
      <c r="E64" s="153">
        <v>1593.232</v>
      </c>
      <c r="F64" s="84">
        <v>1160</v>
      </c>
      <c r="G64" s="77">
        <f t="shared" si="17"/>
        <v>20</v>
      </c>
      <c r="H64" s="132">
        <v>1883.2239999999999</v>
      </c>
      <c r="I64" s="78">
        <f t="shared" si="13"/>
        <v>4.6296296296296298E-4</v>
      </c>
      <c r="J64" s="78">
        <f t="shared" si="18"/>
        <v>2.8000000000000001E-2</v>
      </c>
      <c r="K64" s="78">
        <f t="shared" si="19"/>
        <v>6.1544000000000008E-4</v>
      </c>
      <c r="L64" s="78">
        <f t="shared" si="2"/>
        <v>0.75224711257468302</v>
      </c>
      <c r="M64" s="78">
        <v>150</v>
      </c>
      <c r="N64" s="78">
        <f t="shared" si="20"/>
        <v>0.48903709367530063</v>
      </c>
      <c r="O64" s="78">
        <f>POWER(L64,2)/(2*9.81)</f>
        <v>2.8841779733789388E-2</v>
      </c>
      <c r="P64" s="104">
        <f t="shared" si="10"/>
        <v>1887.1869999999999</v>
      </c>
      <c r="Q64" s="79">
        <f t="shared" si="21"/>
        <v>1887.1869999999999</v>
      </c>
      <c r="R64" s="79">
        <f t="shared" si="22"/>
        <v>1887.1581582202662</v>
      </c>
      <c r="S64" s="80">
        <f t="shared" si="11"/>
        <v>6.5300000000001995E-2</v>
      </c>
      <c r="T64" s="79">
        <f>H64-U64</f>
        <v>1882.2239999999999</v>
      </c>
      <c r="U64" s="79">
        <f>1</f>
        <v>1</v>
      </c>
      <c r="V64" s="79">
        <f t="shared" si="8"/>
        <v>4.9341582202662266</v>
      </c>
      <c r="W64" s="78">
        <f t="shared" si="9"/>
        <v>4.9629999999999654</v>
      </c>
      <c r="X64" s="76"/>
      <c r="Y64" s="76"/>
      <c r="Z64" s="81"/>
      <c r="AA64" s="81"/>
      <c r="AB64" s="133" t="s">
        <v>351</v>
      </c>
      <c r="AC64" s="82">
        <f t="shared" si="14"/>
        <v>32</v>
      </c>
      <c r="AD64" s="82">
        <f t="shared" si="24"/>
        <v>28</v>
      </c>
      <c r="AE64" s="82">
        <f t="shared" si="16"/>
        <v>2</v>
      </c>
      <c r="AF64" s="83" t="str">
        <f t="shared" si="16"/>
        <v>PN 10</v>
      </c>
    </row>
    <row r="65" spans="1:32">
      <c r="A65" s="129"/>
      <c r="B65" s="130" t="s">
        <v>68</v>
      </c>
      <c r="C65" s="153">
        <v>9876970.3929999992</v>
      </c>
      <c r="D65" s="153">
        <v>688462.37399999995</v>
      </c>
      <c r="E65" s="153">
        <v>1594.1880000000001</v>
      </c>
      <c r="F65" s="84">
        <v>1180</v>
      </c>
      <c r="G65" s="77">
        <f t="shared" si="17"/>
        <v>20</v>
      </c>
      <c r="H65" s="132">
        <v>1883.123</v>
      </c>
      <c r="I65" s="78">
        <f t="shared" si="13"/>
        <v>4.6296296296296298E-4</v>
      </c>
      <c r="J65" s="78">
        <f t="shared" si="18"/>
        <v>2.8000000000000001E-2</v>
      </c>
      <c r="K65" s="78">
        <f t="shared" si="19"/>
        <v>6.1544000000000008E-4</v>
      </c>
      <c r="L65" s="78">
        <f t="shared" si="2"/>
        <v>0.75224711257468302</v>
      </c>
      <c r="M65" s="78">
        <v>150</v>
      </c>
      <c r="N65" s="78">
        <f t="shared" si="20"/>
        <v>0.48903709367530063</v>
      </c>
      <c r="O65" s="78">
        <f>POWER(L65,2)/(2*9.81)</f>
        <v>2.8841779733789388E-2</v>
      </c>
      <c r="P65" s="104">
        <f t="shared" si="10"/>
        <v>1887.1869999999999</v>
      </c>
      <c r="Q65" s="79">
        <f t="shared" si="21"/>
        <v>1887.1869999999999</v>
      </c>
      <c r="R65" s="79">
        <f t="shared" si="22"/>
        <v>1887.1581582202662</v>
      </c>
      <c r="S65" s="80">
        <f t="shared" si="11"/>
        <v>4.7800000000006546E-2</v>
      </c>
      <c r="T65" s="79">
        <f>H65-U65</f>
        <v>1882.123</v>
      </c>
      <c r="U65" s="79">
        <f>1</f>
        <v>1</v>
      </c>
      <c r="V65" s="79">
        <f t="shared" si="8"/>
        <v>5.035158220266112</v>
      </c>
      <c r="W65" s="78">
        <f t="shared" si="9"/>
        <v>5.0639999999998508</v>
      </c>
      <c r="X65" s="76"/>
      <c r="Y65" s="76"/>
      <c r="Z65" s="81"/>
      <c r="AA65" s="81"/>
      <c r="AB65" s="133" t="s">
        <v>351</v>
      </c>
      <c r="AC65" s="82">
        <f t="shared" si="14"/>
        <v>32</v>
      </c>
      <c r="AD65" s="82">
        <f t="shared" si="24"/>
        <v>28</v>
      </c>
      <c r="AE65" s="82">
        <f t="shared" si="16"/>
        <v>2</v>
      </c>
      <c r="AF65" s="83" t="str">
        <f t="shared" si="16"/>
        <v>PN 10</v>
      </c>
    </row>
    <row r="66" spans="1:32">
      <c r="A66" s="129"/>
      <c r="B66" s="134" t="s">
        <v>69</v>
      </c>
      <c r="C66" s="153">
        <v>9876987.8880000003</v>
      </c>
      <c r="D66" s="153">
        <v>688472.48699999996</v>
      </c>
      <c r="E66" s="153">
        <v>1595.077</v>
      </c>
      <c r="F66" s="84">
        <v>1200</v>
      </c>
      <c r="G66" s="77">
        <f t="shared" si="17"/>
        <v>20</v>
      </c>
      <c r="H66" s="132">
        <v>1883.0039999999999</v>
      </c>
      <c r="I66" s="78">
        <f t="shared" si="13"/>
        <v>4.6296296296296298E-4</v>
      </c>
      <c r="J66" s="78">
        <f t="shared" si="18"/>
        <v>2.8000000000000001E-2</v>
      </c>
      <c r="K66" s="78">
        <f t="shared" si="19"/>
        <v>6.1544000000000008E-4</v>
      </c>
      <c r="L66" s="78">
        <f t="shared" si="2"/>
        <v>0.75224711257468302</v>
      </c>
      <c r="M66" s="78">
        <v>150</v>
      </c>
      <c r="N66" s="78">
        <f t="shared" si="20"/>
        <v>0.48903709367530063</v>
      </c>
      <c r="O66" s="78">
        <f t="shared" ref="O66:O109" si="26">POWER(L66,2)/(2*9.81)</f>
        <v>2.8841779733789388E-2</v>
      </c>
      <c r="P66" s="104">
        <f t="shared" si="10"/>
        <v>1887.1869999999999</v>
      </c>
      <c r="Q66" s="79">
        <f t="shared" si="21"/>
        <v>1887.1869999999999</v>
      </c>
      <c r="R66" s="79">
        <f t="shared" si="22"/>
        <v>1887.1581582202662</v>
      </c>
      <c r="S66" s="80">
        <f t="shared" si="11"/>
        <v>4.4449999999994813E-2</v>
      </c>
      <c r="T66" s="79">
        <f t="shared" ref="T66:T109" si="27">H66-U66</f>
        <v>1882.0039999999999</v>
      </c>
      <c r="U66" s="79">
        <f>1</f>
        <v>1</v>
      </c>
      <c r="V66" s="79">
        <f t="shared" si="8"/>
        <v>5.1541582202662539</v>
      </c>
      <c r="W66" s="78">
        <f t="shared" si="9"/>
        <v>5.1829999999999927</v>
      </c>
      <c r="X66" s="76"/>
      <c r="Y66" s="76"/>
      <c r="Z66" s="81"/>
      <c r="AA66" s="81"/>
      <c r="AB66" s="133" t="s">
        <v>351</v>
      </c>
      <c r="AC66" s="82">
        <f t="shared" si="14"/>
        <v>32</v>
      </c>
      <c r="AD66" s="82">
        <f t="shared" si="24"/>
        <v>28</v>
      </c>
      <c r="AE66" s="82">
        <f t="shared" si="16"/>
        <v>2</v>
      </c>
      <c r="AF66" s="83" t="str">
        <f t="shared" si="16"/>
        <v>PN 10</v>
      </c>
    </row>
    <row r="67" spans="1:32">
      <c r="A67" s="129"/>
      <c r="B67" s="130" t="s">
        <v>70</v>
      </c>
      <c r="C67" s="153">
        <v>9877005.8619999997</v>
      </c>
      <c r="D67" s="153">
        <v>688484.68799999997</v>
      </c>
      <c r="E67" s="153">
        <v>1595.788</v>
      </c>
      <c r="F67" s="84">
        <v>1220</v>
      </c>
      <c r="G67" s="77">
        <f t="shared" si="17"/>
        <v>20</v>
      </c>
      <c r="H67" s="132">
        <v>1882.902</v>
      </c>
      <c r="I67" s="78">
        <f t="shared" si="13"/>
        <v>4.6296296296296298E-4</v>
      </c>
      <c r="J67" s="78">
        <f t="shared" si="18"/>
        <v>2.8000000000000001E-2</v>
      </c>
      <c r="K67" s="78">
        <f t="shared" si="19"/>
        <v>6.1544000000000008E-4</v>
      </c>
      <c r="L67" s="78">
        <f t="shared" si="2"/>
        <v>0.75224711257468302</v>
      </c>
      <c r="M67" s="78">
        <v>150</v>
      </c>
      <c r="N67" s="78">
        <f t="shared" si="20"/>
        <v>0.48903709367530063</v>
      </c>
      <c r="O67" s="78">
        <f t="shared" si="26"/>
        <v>2.8841779733789388E-2</v>
      </c>
      <c r="P67" s="104">
        <f t="shared" si="10"/>
        <v>1887.1869999999999</v>
      </c>
      <c r="Q67" s="79">
        <f t="shared" si="21"/>
        <v>1887.1869999999999</v>
      </c>
      <c r="R67" s="79">
        <f t="shared" si="22"/>
        <v>1887.1581582202662</v>
      </c>
      <c r="S67" s="80">
        <f t="shared" si="11"/>
        <v>3.5550000000000637E-2</v>
      </c>
      <c r="T67" s="79">
        <f t="shared" si="27"/>
        <v>1881.902</v>
      </c>
      <c r="U67" s="79">
        <f>1</f>
        <v>1</v>
      </c>
      <c r="V67" s="79">
        <f t="shared" si="8"/>
        <v>5.2561582202661157</v>
      </c>
      <c r="W67" s="78">
        <f t="shared" si="9"/>
        <v>5.2849999999998545</v>
      </c>
      <c r="X67" s="76"/>
      <c r="Y67" s="76"/>
      <c r="Z67" s="81"/>
      <c r="AA67" s="81"/>
      <c r="AB67" s="133" t="s">
        <v>351</v>
      </c>
      <c r="AC67" s="82">
        <f t="shared" si="14"/>
        <v>32</v>
      </c>
      <c r="AD67" s="82">
        <f t="shared" si="24"/>
        <v>28</v>
      </c>
      <c r="AE67" s="82">
        <f t="shared" si="16"/>
        <v>2</v>
      </c>
      <c r="AF67" s="83" t="str">
        <f t="shared" si="16"/>
        <v>PN 10</v>
      </c>
    </row>
    <row r="68" spans="1:32">
      <c r="A68" s="129"/>
      <c r="B68" s="134" t="s">
        <v>71</v>
      </c>
      <c r="C68" s="153">
        <v>9877022.0950000007</v>
      </c>
      <c r="D68" s="153">
        <v>688497.67500000005</v>
      </c>
      <c r="E68" s="153">
        <v>1596.261</v>
      </c>
      <c r="F68" s="84">
        <v>1240</v>
      </c>
      <c r="G68" s="77">
        <f t="shared" si="17"/>
        <v>20</v>
      </c>
      <c r="H68" s="132">
        <v>1882.808</v>
      </c>
      <c r="I68" s="78">
        <f t="shared" si="13"/>
        <v>4.6296296296296298E-4</v>
      </c>
      <c r="J68" s="78">
        <f t="shared" si="18"/>
        <v>2.8000000000000001E-2</v>
      </c>
      <c r="K68" s="78">
        <f t="shared" si="19"/>
        <v>6.1544000000000008E-4</v>
      </c>
      <c r="L68" s="78">
        <f t="shared" si="2"/>
        <v>0.75224711257468302</v>
      </c>
      <c r="M68" s="78">
        <v>150</v>
      </c>
      <c r="N68" s="78">
        <f t="shared" si="20"/>
        <v>0.48903709367530063</v>
      </c>
      <c r="O68" s="78">
        <f t="shared" si="26"/>
        <v>2.8841779733789388E-2</v>
      </c>
      <c r="P68" s="104">
        <f t="shared" si="10"/>
        <v>1887.1869999999999</v>
      </c>
      <c r="Q68" s="79">
        <f t="shared" si="21"/>
        <v>1887.1869999999999</v>
      </c>
      <c r="R68" s="79">
        <f t="shared" si="22"/>
        <v>1887.1581582202662</v>
      </c>
      <c r="S68" s="80">
        <f t="shared" si="11"/>
        <v>2.3649999999997819E-2</v>
      </c>
      <c r="T68" s="79">
        <f t="shared" si="27"/>
        <v>1881.808</v>
      </c>
      <c r="U68" s="79">
        <f>1</f>
        <v>1</v>
      </c>
      <c r="V68" s="79">
        <f t="shared" si="8"/>
        <v>5.3501582202661666</v>
      </c>
      <c r="W68" s="78">
        <f t="shared" si="9"/>
        <v>5.3789999999999054</v>
      </c>
      <c r="X68" s="76"/>
      <c r="Y68" s="76"/>
      <c r="Z68" s="81"/>
      <c r="AA68" s="81"/>
      <c r="AB68" s="133" t="s">
        <v>351</v>
      </c>
      <c r="AC68" s="82">
        <f t="shared" si="14"/>
        <v>32</v>
      </c>
      <c r="AD68" s="82">
        <f t="shared" si="24"/>
        <v>28</v>
      </c>
      <c r="AE68" s="82">
        <f t="shared" si="16"/>
        <v>2</v>
      </c>
      <c r="AF68" s="83" t="str">
        <f t="shared" si="16"/>
        <v>PN 10</v>
      </c>
    </row>
    <row r="69" spans="1:32">
      <c r="A69" s="129"/>
      <c r="B69" s="130" t="s">
        <v>72</v>
      </c>
      <c r="C69" s="153">
        <v>9877038.1760000009</v>
      </c>
      <c r="D69" s="153">
        <v>688511.43500000006</v>
      </c>
      <c r="E69" s="153">
        <v>1596.69</v>
      </c>
      <c r="F69" s="84">
        <v>1260</v>
      </c>
      <c r="G69" s="77">
        <f t="shared" si="17"/>
        <v>20</v>
      </c>
      <c r="H69" s="132">
        <v>1882.6949999999999</v>
      </c>
      <c r="I69" s="78">
        <f t="shared" si="13"/>
        <v>4.6296296296296298E-4</v>
      </c>
      <c r="J69" s="78">
        <f t="shared" si="18"/>
        <v>2.8000000000000001E-2</v>
      </c>
      <c r="K69" s="78">
        <f t="shared" si="19"/>
        <v>6.1544000000000008E-4</v>
      </c>
      <c r="L69" s="78">
        <f t="shared" si="2"/>
        <v>0.75224711257468302</v>
      </c>
      <c r="M69" s="78">
        <v>150</v>
      </c>
      <c r="N69" s="78">
        <f t="shared" si="20"/>
        <v>0.48903709367530063</v>
      </c>
      <c r="O69" s="78">
        <f t="shared" si="26"/>
        <v>2.8841779733789388E-2</v>
      </c>
      <c r="P69" s="104">
        <f t="shared" si="10"/>
        <v>1887.1869999999999</v>
      </c>
      <c r="Q69" s="79">
        <f t="shared" si="21"/>
        <v>1887.1869999999999</v>
      </c>
      <c r="R69" s="79">
        <f t="shared" si="22"/>
        <v>1887.1581582202662</v>
      </c>
      <c r="S69" s="80">
        <f t="shared" si="11"/>
        <v>2.1450000000004365E-2</v>
      </c>
      <c r="T69" s="79">
        <f t="shared" si="27"/>
        <v>1881.6949999999999</v>
      </c>
      <c r="U69" s="79">
        <f>1</f>
        <v>1</v>
      </c>
      <c r="V69" s="79">
        <f t="shared" si="8"/>
        <v>5.463158220266223</v>
      </c>
      <c r="W69" s="78">
        <f t="shared" si="9"/>
        <v>5.4919999999999618</v>
      </c>
      <c r="X69" s="76"/>
      <c r="Y69" s="76"/>
      <c r="Z69" s="81"/>
      <c r="AA69" s="81"/>
      <c r="AB69" s="133" t="s">
        <v>351</v>
      </c>
      <c r="AC69" s="82">
        <f t="shared" si="14"/>
        <v>32</v>
      </c>
      <c r="AD69" s="82">
        <f t="shared" si="24"/>
        <v>28</v>
      </c>
      <c r="AE69" s="82">
        <f t="shared" si="16"/>
        <v>2</v>
      </c>
      <c r="AF69" s="83" t="str">
        <f t="shared" si="16"/>
        <v>PN 10</v>
      </c>
    </row>
    <row r="70" spans="1:32">
      <c r="A70" s="129"/>
      <c r="B70" s="134" t="s">
        <v>73</v>
      </c>
      <c r="C70" s="153">
        <v>9877055.9409999996</v>
      </c>
      <c r="D70" s="153">
        <v>688524.09699999995</v>
      </c>
      <c r="E70" s="153">
        <v>1597.713</v>
      </c>
      <c r="F70" s="84">
        <v>1280</v>
      </c>
      <c r="G70" s="77">
        <f t="shared" si="17"/>
        <v>20</v>
      </c>
      <c r="H70" s="132">
        <v>1882.578</v>
      </c>
      <c r="I70" s="78">
        <f t="shared" si="13"/>
        <v>4.6296296296296298E-4</v>
      </c>
      <c r="J70" s="78">
        <f t="shared" si="18"/>
        <v>2.8000000000000001E-2</v>
      </c>
      <c r="K70" s="78">
        <f t="shared" si="19"/>
        <v>6.1544000000000008E-4</v>
      </c>
      <c r="L70" s="78">
        <f t="shared" si="2"/>
        <v>0.75224711257468302</v>
      </c>
      <c r="M70" s="78">
        <v>150</v>
      </c>
      <c r="N70" s="78">
        <f t="shared" si="20"/>
        <v>0.48903709367530063</v>
      </c>
      <c r="O70" s="78">
        <f t="shared" si="26"/>
        <v>2.8841779733789388E-2</v>
      </c>
      <c r="P70" s="104">
        <f t="shared" si="10"/>
        <v>1887.1869999999999</v>
      </c>
      <c r="Q70" s="79">
        <f t="shared" si="21"/>
        <v>1887.1869999999999</v>
      </c>
      <c r="R70" s="79">
        <f t="shared" si="22"/>
        <v>1887.1581582202662</v>
      </c>
      <c r="S70" s="80">
        <f t="shared" si="11"/>
        <v>5.1149999999995546E-2</v>
      </c>
      <c r="T70" s="79">
        <f t="shared" si="27"/>
        <v>1881.578</v>
      </c>
      <c r="U70" s="79">
        <f>1</f>
        <v>1</v>
      </c>
      <c r="V70" s="79">
        <f t="shared" si="8"/>
        <v>5.5801582202661848</v>
      </c>
      <c r="W70" s="78">
        <f t="shared" si="9"/>
        <v>5.6089999999999236</v>
      </c>
      <c r="X70" s="76"/>
      <c r="Y70" s="76"/>
      <c r="Z70" s="81"/>
      <c r="AA70" s="81"/>
      <c r="AB70" s="133" t="s">
        <v>351</v>
      </c>
      <c r="AC70" s="82">
        <f t="shared" si="14"/>
        <v>32</v>
      </c>
      <c r="AD70" s="82">
        <f t="shared" si="24"/>
        <v>28</v>
      </c>
      <c r="AE70" s="82">
        <f t="shared" si="16"/>
        <v>2</v>
      </c>
      <c r="AF70" s="83" t="str">
        <f t="shared" si="16"/>
        <v>PN 10</v>
      </c>
    </row>
    <row r="71" spans="1:32">
      <c r="A71" s="129"/>
      <c r="B71" s="130" t="s">
        <v>74</v>
      </c>
      <c r="C71" s="153">
        <v>9877074.6119999997</v>
      </c>
      <c r="D71" s="153">
        <v>688534.84199999995</v>
      </c>
      <c r="E71" s="153">
        <v>1598.905</v>
      </c>
      <c r="F71" s="84">
        <v>1300</v>
      </c>
      <c r="G71" s="77">
        <f t="shared" si="17"/>
        <v>20</v>
      </c>
      <c r="H71" s="132">
        <v>1882.463</v>
      </c>
      <c r="I71" s="78">
        <f t="shared" si="13"/>
        <v>4.6296296296296298E-4</v>
      </c>
      <c r="J71" s="78">
        <f t="shared" si="18"/>
        <v>2.8000000000000001E-2</v>
      </c>
      <c r="K71" s="78">
        <f t="shared" si="19"/>
        <v>6.1544000000000008E-4</v>
      </c>
      <c r="L71" s="78">
        <f t="shared" ref="L71:L109" si="28">I71/K71</f>
        <v>0.75224711257468302</v>
      </c>
      <c r="M71" s="78">
        <v>150</v>
      </c>
      <c r="N71" s="78">
        <f t="shared" si="20"/>
        <v>0.48903709367530063</v>
      </c>
      <c r="O71" s="78">
        <f t="shared" si="26"/>
        <v>2.8841779733789388E-2</v>
      </c>
      <c r="P71" s="104">
        <f t="shared" si="10"/>
        <v>1887.1869999999999</v>
      </c>
      <c r="Q71" s="79">
        <f t="shared" si="21"/>
        <v>1887.1869999999999</v>
      </c>
      <c r="R71" s="79">
        <f t="shared" si="22"/>
        <v>1887.1581582202662</v>
      </c>
      <c r="S71" s="80">
        <f t="shared" si="11"/>
        <v>5.9600000000000361E-2</v>
      </c>
      <c r="T71" s="79">
        <f t="shared" si="27"/>
        <v>1881.463</v>
      </c>
      <c r="U71" s="79">
        <f>1</f>
        <v>1</v>
      </c>
      <c r="V71" s="79">
        <f t="shared" ref="V71:V109" si="29">R71-T71</f>
        <v>5.6951582202661939</v>
      </c>
      <c r="W71" s="78">
        <f t="shared" ref="W71:W109" si="30">$P$35-T71</f>
        <v>5.7239999999999327</v>
      </c>
      <c r="X71" s="76"/>
      <c r="Y71" s="76"/>
      <c r="Z71" s="81"/>
      <c r="AA71" s="81"/>
      <c r="AB71" s="133" t="s">
        <v>351</v>
      </c>
      <c r="AC71" s="82">
        <f t="shared" si="14"/>
        <v>32</v>
      </c>
      <c r="AD71" s="82">
        <f t="shared" si="24"/>
        <v>28</v>
      </c>
      <c r="AE71" s="82">
        <f t="shared" si="16"/>
        <v>2</v>
      </c>
      <c r="AF71" s="83" t="str">
        <f t="shared" si="16"/>
        <v>PN 10</v>
      </c>
    </row>
    <row r="72" spans="1:32">
      <c r="A72" s="129"/>
      <c r="B72" s="134" t="s">
        <v>75</v>
      </c>
      <c r="C72" s="153">
        <v>9877093.3110000007</v>
      </c>
      <c r="D72" s="153">
        <v>688546.04799999995</v>
      </c>
      <c r="E72" s="153">
        <v>1600.2940000000001</v>
      </c>
      <c r="F72" s="84">
        <v>1320</v>
      </c>
      <c r="G72" s="77">
        <f t="shared" si="17"/>
        <v>20</v>
      </c>
      <c r="H72" s="132">
        <v>1882.3489999999999</v>
      </c>
      <c r="I72" s="78">
        <f t="shared" si="13"/>
        <v>4.6296296296296298E-4</v>
      </c>
      <c r="J72" s="78">
        <f t="shared" si="18"/>
        <v>2.8000000000000001E-2</v>
      </c>
      <c r="K72" s="78">
        <f t="shared" si="19"/>
        <v>6.1544000000000008E-4</v>
      </c>
      <c r="L72" s="78">
        <f t="shared" si="28"/>
        <v>0.75224711257468302</v>
      </c>
      <c r="M72" s="78">
        <v>150</v>
      </c>
      <c r="N72" s="78">
        <f t="shared" si="20"/>
        <v>0.48903709367530063</v>
      </c>
      <c r="O72" s="78">
        <f t="shared" si="26"/>
        <v>2.8841779733789388E-2</v>
      </c>
      <c r="P72" s="104">
        <f t="shared" ref="P72:P135" si="31">P71</f>
        <v>1887.1869999999999</v>
      </c>
      <c r="Q72" s="79">
        <f t="shared" si="21"/>
        <v>1887.1869999999999</v>
      </c>
      <c r="R72" s="79">
        <f t="shared" si="22"/>
        <v>1887.1581582202662</v>
      </c>
      <c r="S72" s="80">
        <f t="shared" ref="S72:S109" si="32">(E72-E71)/G72</f>
        <v>6.9450000000006187E-2</v>
      </c>
      <c r="T72" s="79">
        <f t="shared" si="27"/>
        <v>1881.3489999999999</v>
      </c>
      <c r="U72" s="79">
        <f>1</f>
        <v>1</v>
      </c>
      <c r="V72" s="79">
        <f t="shared" si="29"/>
        <v>5.8091582202662266</v>
      </c>
      <c r="W72" s="78">
        <f t="shared" si="30"/>
        <v>5.8379999999999654</v>
      </c>
      <c r="X72" s="76"/>
      <c r="Y72" s="76"/>
      <c r="Z72" s="81"/>
      <c r="AA72" s="81"/>
      <c r="AB72" s="133" t="s">
        <v>351</v>
      </c>
      <c r="AC72" s="82">
        <f t="shared" si="14"/>
        <v>32</v>
      </c>
      <c r="AD72" s="82">
        <f t="shared" si="24"/>
        <v>28</v>
      </c>
      <c r="AE72" s="82">
        <f t="shared" si="16"/>
        <v>2</v>
      </c>
      <c r="AF72" s="83" t="str">
        <f t="shared" si="16"/>
        <v>PN 10</v>
      </c>
    </row>
    <row r="73" spans="1:32">
      <c r="A73" s="129"/>
      <c r="B73" s="130" t="s">
        <v>76</v>
      </c>
      <c r="C73" s="153">
        <v>9877112.1620000005</v>
      </c>
      <c r="D73" s="153">
        <v>688556.90899999999</v>
      </c>
      <c r="E73" s="153">
        <v>1601.7059999999999</v>
      </c>
      <c r="F73" s="84">
        <v>1340</v>
      </c>
      <c r="G73" s="77">
        <f t="shared" si="17"/>
        <v>20</v>
      </c>
      <c r="H73" s="132">
        <v>1882.2370000000001</v>
      </c>
      <c r="I73" s="78">
        <f t="shared" ref="I73:I109" si="33">I72-X72</f>
        <v>4.6296296296296298E-4</v>
      </c>
      <c r="J73" s="78">
        <f t="shared" si="18"/>
        <v>2.8000000000000001E-2</v>
      </c>
      <c r="K73" s="78">
        <f t="shared" si="19"/>
        <v>6.1544000000000008E-4</v>
      </c>
      <c r="L73" s="78">
        <f t="shared" si="28"/>
        <v>0.75224711257468302</v>
      </c>
      <c r="M73" s="78">
        <v>150</v>
      </c>
      <c r="N73" s="78">
        <f t="shared" si="20"/>
        <v>0.48903709367530063</v>
      </c>
      <c r="O73" s="78">
        <f t="shared" si="26"/>
        <v>2.8841779733789388E-2</v>
      </c>
      <c r="P73" s="104">
        <f t="shared" si="31"/>
        <v>1887.1869999999999</v>
      </c>
      <c r="Q73" s="79">
        <f t="shared" si="21"/>
        <v>1887.1869999999999</v>
      </c>
      <c r="R73" s="79">
        <f t="shared" si="22"/>
        <v>1887.1581582202662</v>
      </c>
      <c r="S73" s="80">
        <f t="shared" si="32"/>
        <v>7.0599999999990365E-2</v>
      </c>
      <c r="T73" s="79">
        <f t="shared" si="27"/>
        <v>1881.2370000000001</v>
      </c>
      <c r="U73" s="79">
        <f>1</f>
        <v>1</v>
      </c>
      <c r="V73" s="79">
        <f t="shared" si="29"/>
        <v>5.9211582202660793</v>
      </c>
      <c r="W73" s="78">
        <f t="shared" si="30"/>
        <v>5.9499999999998181</v>
      </c>
      <c r="X73" s="76"/>
      <c r="Y73" s="76"/>
      <c r="Z73" s="81"/>
      <c r="AA73" s="81"/>
      <c r="AB73" s="133" t="s">
        <v>351</v>
      </c>
      <c r="AC73" s="82">
        <f t="shared" ref="AC73:AC136" si="34">AC72</f>
        <v>32</v>
      </c>
      <c r="AD73" s="82">
        <f t="shared" si="24"/>
        <v>28</v>
      </c>
      <c r="AE73" s="82">
        <f t="shared" ref="AE73:AF88" si="35">AE72</f>
        <v>2</v>
      </c>
      <c r="AF73" s="83" t="str">
        <f t="shared" si="35"/>
        <v>PN 10</v>
      </c>
    </row>
    <row r="74" spans="1:32">
      <c r="A74" s="129"/>
      <c r="B74" s="134" t="s">
        <v>77</v>
      </c>
      <c r="C74" s="153">
        <v>9877132.0930000003</v>
      </c>
      <c r="D74" s="153">
        <v>688566.50100000005</v>
      </c>
      <c r="E74" s="153">
        <v>1602.681</v>
      </c>
      <c r="F74" s="84">
        <v>1360</v>
      </c>
      <c r="G74" s="77">
        <f t="shared" ref="G74:G109" si="36">F74-F73</f>
        <v>20</v>
      </c>
      <c r="H74" s="132">
        <v>1882.1220000000001</v>
      </c>
      <c r="I74" s="78">
        <f t="shared" si="33"/>
        <v>4.6296296296296298E-4</v>
      </c>
      <c r="J74" s="78">
        <f t="shared" si="18"/>
        <v>2.8000000000000001E-2</v>
      </c>
      <c r="K74" s="78">
        <f t="shared" si="19"/>
        <v>6.1544000000000008E-4</v>
      </c>
      <c r="L74" s="78">
        <f t="shared" si="28"/>
        <v>0.75224711257468302</v>
      </c>
      <c r="M74" s="78">
        <v>150</v>
      </c>
      <c r="N74" s="78">
        <f t="shared" si="20"/>
        <v>0.48903709367530063</v>
      </c>
      <c r="O74" s="78">
        <f t="shared" si="26"/>
        <v>2.8841779733789388E-2</v>
      </c>
      <c r="P74" s="104">
        <f t="shared" si="31"/>
        <v>1887.1869999999999</v>
      </c>
      <c r="Q74" s="79">
        <f t="shared" si="21"/>
        <v>1887.1869999999999</v>
      </c>
      <c r="R74" s="79">
        <f t="shared" si="22"/>
        <v>1887.1581582202662</v>
      </c>
      <c r="S74" s="80">
        <f t="shared" si="32"/>
        <v>4.8750000000006823E-2</v>
      </c>
      <c r="T74" s="79">
        <f t="shared" si="27"/>
        <v>1881.1220000000001</v>
      </c>
      <c r="U74" s="79">
        <f>1</f>
        <v>1</v>
      </c>
      <c r="V74" s="79">
        <f t="shared" si="29"/>
        <v>6.0361582202660884</v>
      </c>
      <c r="W74" s="78">
        <f t="shared" si="30"/>
        <v>6.0649999999998272</v>
      </c>
      <c r="X74" s="76"/>
      <c r="Y74" s="76"/>
      <c r="Z74" s="81"/>
      <c r="AA74" s="81"/>
      <c r="AB74" s="133" t="s">
        <v>351</v>
      </c>
      <c r="AC74" s="82">
        <f t="shared" si="34"/>
        <v>32</v>
      </c>
      <c r="AD74" s="82">
        <f t="shared" si="24"/>
        <v>28</v>
      </c>
      <c r="AE74" s="82">
        <f t="shared" si="35"/>
        <v>2</v>
      </c>
      <c r="AF74" s="83" t="str">
        <f t="shared" si="35"/>
        <v>PN 10</v>
      </c>
    </row>
    <row r="75" spans="1:32">
      <c r="A75" s="129"/>
      <c r="B75" s="130" t="s">
        <v>78</v>
      </c>
      <c r="C75" s="153">
        <v>9877151.8300000001</v>
      </c>
      <c r="D75" s="153">
        <v>688574.75199999998</v>
      </c>
      <c r="E75" s="153">
        <v>1603.46</v>
      </c>
      <c r="F75" s="84">
        <v>1380</v>
      </c>
      <c r="G75" s="77">
        <f t="shared" si="36"/>
        <v>20</v>
      </c>
      <c r="H75" s="132">
        <v>1882.002</v>
      </c>
      <c r="I75" s="78">
        <f t="shared" si="33"/>
        <v>4.6296296296296298E-4</v>
      </c>
      <c r="J75" s="78">
        <f t="shared" si="18"/>
        <v>2.8000000000000001E-2</v>
      </c>
      <c r="K75" s="78">
        <f t="shared" si="19"/>
        <v>6.1544000000000008E-4</v>
      </c>
      <c r="L75" s="78">
        <f t="shared" si="28"/>
        <v>0.75224711257468302</v>
      </c>
      <c r="M75" s="78">
        <v>150</v>
      </c>
      <c r="N75" s="78">
        <f t="shared" si="20"/>
        <v>0.48903709367530063</v>
      </c>
      <c r="O75" s="78">
        <f t="shared" si="26"/>
        <v>2.8841779733789388E-2</v>
      </c>
      <c r="P75" s="104">
        <f t="shared" si="31"/>
        <v>1887.1869999999999</v>
      </c>
      <c r="Q75" s="79">
        <f t="shared" si="21"/>
        <v>1887.1869999999999</v>
      </c>
      <c r="R75" s="79">
        <f t="shared" si="22"/>
        <v>1887.1581582202662</v>
      </c>
      <c r="S75" s="80">
        <f t="shared" si="32"/>
        <v>3.8949999999999818E-2</v>
      </c>
      <c r="T75" s="79">
        <f t="shared" si="27"/>
        <v>1881.002</v>
      </c>
      <c r="U75" s="79">
        <f>1</f>
        <v>1</v>
      </c>
      <c r="V75" s="79">
        <f t="shared" si="29"/>
        <v>6.1561582202662066</v>
      </c>
      <c r="W75" s="78">
        <f t="shared" si="30"/>
        <v>6.1849999999999454</v>
      </c>
      <c r="X75" s="76"/>
      <c r="Y75" s="76"/>
      <c r="Z75" s="81"/>
      <c r="AA75" s="81"/>
      <c r="AB75" s="133" t="s">
        <v>351</v>
      </c>
      <c r="AC75" s="82">
        <f t="shared" si="34"/>
        <v>32</v>
      </c>
      <c r="AD75" s="82">
        <f t="shared" si="24"/>
        <v>28</v>
      </c>
      <c r="AE75" s="82">
        <f t="shared" si="35"/>
        <v>2</v>
      </c>
      <c r="AF75" s="83" t="str">
        <f t="shared" si="35"/>
        <v>PN 10</v>
      </c>
    </row>
    <row r="76" spans="1:32">
      <c r="A76" s="129"/>
      <c r="B76" s="134" t="s">
        <v>79</v>
      </c>
      <c r="C76" s="153">
        <v>9877171.5089999996</v>
      </c>
      <c r="D76" s="153">
        <v>688582.94499999995</v>
      </c>
      <c r="E76" s="153">
        <v>1604.335</v>
      </c>
      <c r="F76" s="84">
        <v>1400</v>
      </c>
      <c r="G76" s="77">
        <f t="shared" si="36"/>
        <v>20</v>
      </c>
      <c r="H76" s="132">
        <v>1881.894</v>
      </c>
      <c r="I76" s="78">
        <f t="shared" si="33"/>
        <v>4.6296296296296298E-4</v>
      </c>
      <c r="J76" s="78">
        <f t="shared" si="18"/>
        <v>2.8000000000000001E-2</v>
      </c>
      <c r="K76" s="78">
        <f t="shared" si="19"/>
        <v>6.1544000000000008E-4</v>
      </c>
      <c r="L76" s="78">
        <f t="shared" si="28"/>
        <v>0.75224711257468302</v>
      </c>
      <c r="M76" s="78">
        <v>150</v>
      </c>
      <c r="N76" s="78">
        <f t="shared" si="20"/>
        <v>0.48903709367530063</v>
      </c>
      <c r="O76" s="78">
        <f t="shared" si="26"/>
        <v>2.8841779733789388E-2</v>
      </c>
      <c r="P76" s="104">
        <f t="shared" si="31"/>
        <v>1887.1869999999999</v>
      </c>
      <c r="Q76" s="79">
        <f t="shared" si="21"/>
        <v>1887.1869999999999</v>
      </c>
      <c r="R76" s="79">
        <f t="shared" si="22"/>
        <v>1887.1581582202662</v>
      </c>
      <c r="S76" s="80">
        <f t="shared" si="32"/>
        <v>4.3749999999999997E-2</v>
      </c>
      <c r="T76" s="79">
        <f t="shared" si="27"/>
        <v>1880.894</v>
      </c>
      <c r="U76" s="79">
        <f>1</f>
        <v>1</v>
      </c>
      <c r="V76" s="79">
        <f t="shared" si="29"/>
        <v>6.2641582202661539</v>
      </c>
      <c r="W76" s="78">
        <f t="shared" si="30"/>
        <v>6.2929999999998927</v>
      </c>
      <c r="X76" s="76"/>
      <c r="Y76" s="76"/>
      <c r="Z76" s="81"/>
      <c r="AA76" s="81"/>
      <c r="AB76" s="133" t="s">
        <v>351</v>
      </c>
      <c r="AC76" s="82">
        <f t="shared" si="34"/>
        <v>32</v>
      </c>
      <c r="AD76" s="82">
        <f t="shared" si="24"/>
        <v>28</v>
      </c>
      <c r="AE76" s="82">
        <f t="shared" si="35"/>
        <v>2</v>
      </c>
      <c r="AF76" s="83" t="str">
        <f t="shared" si="35"/>
        <v>PN 10</v>
      </c>
    </row>
    <row r="77" spans="1:32">
      <c r="A77" s="129"/>
      <c r="B77" s="130" t="s">
        <v>80</v>
      </c>
      <c r="C77" s="153">
        <v>9877191.1180000007</v>
      </c>
      <c r="D77" s="153">
        <v>688591.63</v>
      </c>
      <c r="E77" s="153">
        <v>1605.6210000000001</v>
      </c>
      <c r="F77" s="84">
        <v>1420</v>
      </c>
      <c r="G77" s="77">
        <f t="shared" si="36"/>
        <v>20</v>
      </c>
      <c r="H77" s="132">
        <v>1881.798</v>
      </c>
      <c r="I77" s="78">
        <f t="shared" si="33"/>
        <v>4.6296296296296298E-4</v>
      </c>
      <c r="J77" s="78">
        <f t="shared" si="18"/>
        <v>2.8000000000000001E-2</v>
      </c>
      <c r="K77" s="78">
        <f t="shared" si="19"/>
        <v>6.1544000000000008E-4</v>
      </c>
      <c r="L77" s="78">
        <f t="shared" si="28"/>
        <v>0.75224711257468302</v>
      </c>
      <c r="M77" s="78">
        <v>150</v>
      </c>
      <c r="N77" s="78">
        <f t="shared" si="20"/>
        <v>0.48903709367530063</v>
      </c>
      <c r="O77" s="78">
        <f t="shared" si="26"/>
        <v>2.8841779733789388E-2</v>
      </c>
      <c r="P77" s="104">
        <f t="shared" si="31"/>
        <v>1887.1869999999999</v>
      </c>
      <c r="Q77" s="79">
        <f t="shared" si="21"/>
        <v>1887.1869999999999</v>
      </c>
      <c r="R77" s="79">
        <f t="shared" si="22"/>
        <v>1887.1581582202662</v>
      </c>
      <c r="S77" s="80">
        <f t="shared" si="32"/>
        <v>6.430000000000291E-2</v>
      </c>
      <c r="T77" s="79">
        <f t="shared" si="27"/>
        <v>1880.798</v>
      </c>
      <c r="U77" s="79">
        <f>1</f>
        <v>1</v>
      </c>
      <c r="V77" s="79">
        <f t="shared" si="29"/>
        <v>6.3601582202661575</v>
      </c>
      <c r="W77" s="78">
        <f t="shared" si="30"/>
        <v>6.3889999999998963</v>
      </c>
      <c r="X77" s="76"/>
      <c r="Y77" s="76"/>
      <c r="Z77" s="81"/>
      <c r="AA77" s="81"/>
      <c r="AB77" s="133" t="s">
        <v>351</v>
      </c>
      <c r="AC77" s="82">
        <f t="shared" si="34"/>
        <v>32</v>
      </c>
      <c r="AD77" s="82">
        <f t="shared" si="24"/>
        <v>28</v>
      </c>
      <c r="AE77" s="82">
        <f t="shared" si="35"/>
        <v>2</v>
      </c>
      <c r="AF77" s="83" t="str">
        <f t="shared" si="35"/>
        <v>PN 10</v>
      </c>
    </row>
    <row r="78" spans="1:32">
      <c r="A78" s="129"/>
      <c r="B78" s="134" t="s">
        <v>81</v>
      </c>
      <c r="C78" s="153">
        <v>9877211.2719999999</v>
      </c>
      <c r="D78" s="153">
        <v>688600.5</v>
      </c>
      <c r="E78" s="153">
        <v>1607.6179999999999</v>
      </c>
      <c r="F78" s="84">
        <v>1440</v>
      </c>
      <c r="G78" s="77">
        <f t="shared" si="36"/>
        <v>20</v>
      </c>
      <c r="H78" s="132">
        <v>1881.681</v>
      </c>
      <c r="I78" s="78">
        <f t="shared" si="33"/>
        <v>4.6296296296296298E-4</v>
      </c>
      <c r="J78" s="78">
        <f t="shared" si="18"/>
        <v>2.8000000000000001E-2</v>
      </c>
      <c r="K78" s="78">
        <f t="shared" si="19"/>
        <v>6.1544000000000008E-4</v>
      </c>
      <c r="L78" s="78">
        <f t="shared" si="28"/>
        <v>0.75224711257468302</v>
      </c>
      <c r="M78" s="78">
        <v>150</v>
      </c>
      <c r="N78" s="78">
        <f t="shared" si="20"/>
        <v>0.48903709367530063</v>
      </c>
      <c r="O78" s="78">
        <f t="shared" si="26"/>
        <v>2.8841779733789388E-2</v>
      </c>
      <c r="P78" s="104">
        <f t="shared" si="31"/>
        <v>1887.1869999999999</v>
      </c>
      <c r="Q78" s="79">
        <f t="shared" si="21"/>
        <v>1887.1869999999999</v>
      </c>
      <c r="R78" s="79">
        <f t="shared" si="22"/>
        <v>1887.1581582202662</v>
      </c>
      <c r="S78" s="80">
        <f t="shared" si="32"/>
        <v>9.9849999999992181E-2</v>
      </c>
      <c r="T78" s="79">
        <f t="shared" si="27"/>
        <v>1880.681</v>
      </c>
      <c r="U78" s="79">
        <f>1</f>
        <v>1</v>
      </c>
      <c r="V78" s="79">
        <f t="shared" si="29"/>
        <v>6.4771582202661193</v>
      </c>
      <c r="W78" s="78">
        <f t="shared" si="30"/>
        <v>6.5059999999998581</v>
      </c>
      <c r="X78" s="76"/>
      <c r="Y78" s="76"/>
      <c r="Z78" s="81"/>
      <c r="AA78" s="81"/>
      <c r="AB78" s="133" t="s">
        <v>351</v>
      </c>
      <c r="AC78" s="82">
        <f t="shared" si="34"/>
        <v>32</v>
      </c>
      <c r="AD78" s="82">
        <f t="shared" si="24"/>
        <v>28</v>
      </c>
      <c r="AE78" s="82">
        <f t="shared" si="35"/>
        <v>2</v>
      </c>
      <c r="AF78" s="83" t="str">
        <f t="shared" si="35"/>
        <v>PN 10</v>
      </c>
    </row>
    <row r="79" spans="1:32">
      <c r="A79" s="129"/>
      <c r="B79" s="130" t="s">
        <v>82</v>
      </c>
      <c r="C79" s="153">
        <v>9877231.4340000004</v>
      </c>
      <c r="D79" s="153">
        <v>688610.527</v>
      </c>
      <c r="E79" s="153">
        <v>1609.38</v>
      </c>
      <c r="F79" s="84">
        <v>1460</v>
      </c>
      <c r="G79" s="77">
        <f t="shared" si="36"/>
        <v>20</v>
      </c>
      <c r="H79" s="132">
        <v>1881.546</v>
      </c>
      <c r="I79" s="78">
        <f t="shared" si="33"/>
        <v>4.6296296296296298E-4</v>
      </c>
      <c r="J79" s="78">
        <f t="shared" si="18"/>
        <v>2.8000000000000001E-2</v>
      </c>
      <c r="K79" s="78">
        <f t="shared" si="19"/>
        <v>6.1544000000000008E-4</v>
      </c>
      <c r="L79" s="78">
        <f t="shared" si="28"/>
        <v>0.75224711257468302</v>
      </c>
      <c r="M79" s="78">
        <v>150</v>
      </c>
      <c r="N79" s="78">
        <f t="shared" si="20"/>
        <v>0.48903709367530063</v>
      </c>
      <c r="O79" s="78">
        <f t="shared" si="26"/>
        <v>2.8841779733789388E-2</v>
      </c>
      <c r="P79" s="104">
        <f t="shared" si="31"/>
        <v>1887.1869999999999</v>
      </c>
      <c r="Q79" s="79">
        <f t="shared" si="21"/>
        <v>1887.1869999999999</v>
      </c>
      <c r="R79" s="79">
        <f t="shared" si="22"/>
        <v>1887.1581582202662</v>
      </c>
      <c r="S79" s="80">
        <f t="shared" si="32"/>
        <v>8.8100000000008546E-2</v>
      </c>
      <c r="T79" s="79">
        <f t="shared" si="27"/>
        <v>1880.546</v>
      </c>
      <c r="U79" s="79">
        <f>1</f>
        <v>1</v>
      </c>
      <c r="V79" s="79">
        <f t="shared" si="29"/>
        <v>6.6121582202661102</v>
      </c>
      <c r="W79" s="78">
        <f t="shared" si="30"/>
        <v>6.640999999999849</v>
      </c>
      <c r="X79" s="76"/>
      <c r="Y79" s="76"/>
      <c r="Z79" s="81"/>
      <c r="AA79" s="81"/>
      <c r="AB79" s="133" t="s">
        <v>351</v>
      </c>
      <c r="AC79" s="82">
        <f t="shared" si="34"/>
        <v>32</v>
      </c>
      <c r="AD79" s="82">
        <f t="shared" si="24"/>
        <v>28</v>
      </c>
      <c r="AE79" s="82">
        <f t="shared" si="35"/>
        <v>2</v>
      </c>
      <c r="AF79" s="83" t="str">
        <f t="shared" si="35"/>
        <v>PN 10</v>
      </c>
    </row>
    <row r="80" spans="1:32">
      <c r="A80" s="129"/>
      <c r="B80" s="134" t="s">
        <v>83</v>
      </c>
      <c r="C80" s="153">
        <v>9877244.2809999995</v>
      </c>
      <c r="D80" s="153">
        <v>688627.95400000003</v>
      </c>
      <c r="E80" s="153">
        <v>1608.9760000000001</v>
      </c>
      <c r="F80" s="84">
        <v>1480</v>
      </c>
      <c r="G80" s="77">
        <f t="shared" si="36"/>
        <v>20</v>
      </c>
      <c r="H80" s="132">
        <v>1881.4290000000001</v>
      </c>
      <c r="I80" s="78">
        <f t="shared" si="33"/>
        <v>4.6296296296296298E-4</v>
      </c>
      <c r="J80" s="78">
        <f t="shared" si="18"/>
        <v>2.8000000000000001E-2</v>
      </c>
      <c r="K80" s="78">
        <f t="shared" si="19"/>
        <v>6.1544000000000008E-4</v>
      </c>
      <c r="L80" s="78">
        <f t="shared" si="28"/>
        <v>0.75224711257468302</v>
      </c>
      <c r="M80" s="78">
        <v>150</v>
      </c>
      <c r="N80" s="78">
        <f t="shared" si="20"/>
        <v>0.48903709367530063</v>
      </c>
      <c r="O80" s="78">
        <f t="shared" si="26"/>
        <v>2.8841779733789388E-2</v>
      </c>
      <c r="P80" s="104">
        <f t="shared" si="31"/>
        <v>1887.1869999999999</v>
      </c>
      <c r="Q80" s="79">
        <f t="shared" si="21"/>
        <v>1887.1869999999999</v>
      </c>
      <c r="R80" s="79">
        <f t="shared" si="22"/>
        <v>1887.1581582202662</v>
      </c>
      <c r="S80" s="80">
        <f t="shared" si="32"/>
        <v>-2.0199999999999819E-2</v>
      </c>
      <c r="T80" s="79">
        <f t="shared" si="27"/>
        <v>1880.4290000000001</v>
      </c>
      <c r="U80" s="79">
        <f>1</f>
        <v>1</v>
      </c>
      <c r="V80" s="79">
        <f t="shared" si="29"/>
        <v>6.729158220266072</v>
      </c>
      <c r="W80" s="78">
        <f t="shared" si="30"/>
        <v>6.7579999999998108</v>
      </c>
      <c r="X80" s="76"/>
      <c r="Y80" s="76"/>
      <c r="Z80" s="81"/>
      <c r="AA80" s="81"/>
      <c r="AB80" s="133" t="s">
        <v>448</v>
      </c>
      <c r="AC80" s="82">
        <f t="shared" si="34"/>
        <v>32</v>
      </c>
      <c r="AD80" s="82">
        <f t="shared" si="24"/>
        <v>28</v>
      </c>
      <c r="AE80" s="82">
        <f t="shared" si="35"/>
        <v>2</v>
      </c>
      <c r="AF80" s="83" t="str">
        <f t="shared" si="35"/>
        <v>PN 10</v>
      </c>
    </row>
    <row r="81" spans="1:32">
      <c r="A81" s="129"/>
      <c r="B81" s="130"/>
      <c r="C81" s="153"/>
      <c r="D81" s="153"/>
      <c r="E81" s="153"/>
      <c r="F81" s="84"/>
      <c r="G81" s="77"/>
      <c r="H81" s="132"/>
      <c r="I81" s="78"/>
      <c r="J81" s="78"/>
      <c r="K81" s="78"/>
      <c r="L81" s="78"/>
      <c r="M81" s="78"/>
      <c r="N81" s="78"/>
      <c r="O81" s="78"/>
      <c r="P81" s="104"/>
      <c r="Q81" s="79"/>
      <c r="R81" s="79"/>
      <c r="S81" s="80"/>
      <c r="T81" s="79"/>
      <c r="U81" s="79"/>
      <c r="V81" s="79"/>
      <c r="W81" s="78"/>
      <c r="X81" s="76"/>
      <c r="Y81" s="76"/>
      <c r="Z81" s="81"/>
      <c r="AA81" s="81"/>
      <c r="AB81" s="133"/>
      <c r="AC81" s="82"/>
      <c r="AD81" s="82"/>
      <c r="AE81" s="82"/>
      <c r="AF81" s="83"/>
    </row>
    <row r="82" spans="1:32">
      <c r="A82" s="129"/>
      <c r="B82" s="134"/>
      <c r="C82" s="153"/>
      <c r="D82" s="153"/>
      <c r="E82" s="153"/>
      <c r="F82" s="84"/>
      <c r="G82" s="77"/>
      <c r="H82" s="132"/>
      <c r="I82" s="78"/>
      <c r="J82" s="78"/>
      <c r="K82" s="78"/>
      <c r="L82" s="78"/>
      <c r="M82" s="78"/>
      <c r="N82" s="78"/>
      <c r="O82" s="78"/>
      <c r="P82" s="104"/>
      <c r="Q82" s="79"/>
      <c r="R82" s="79"/>
      <c r="S82" s="80"/>
      <c r="T82" s="79"/>
      <c r="U82" s="79"/>
      <c r="V82" s="79"/>
      <c r="W82" s="78"/>
      <c r="X82" s="76"/>
      <c r="Y82" s="76"/>
      <c r="Z82" s="81"/>
      <c r="AA82" s="81"/>
      <c r="AB82" s="133"/>
      <c r="AC82" s="82"/>
      <c r="AD82" s="82"/>
      <c r="AE82" s="82"/>
      <c r="AF82" s="83"/>
    </row>
    <row r="83" spans="1:32">
      <c r="A83" s="129"/>
      <c r="B83" s="130"/>
      <c r="C83" s="153"/>
      <c r="D83" s="153"/>
      <c r="E83" s="153"/>
      <c r="F83" s="84"/>
      <c r="G83" s="77"/>
      <c r="H83" s="132"/>
      <c r="I83" s="78"/>
      <c r="J83" s="78"/>
      <c r="K83" s="78"/>
      <c r="L83" s="78"/>
      <c r="M83" s="78"/>
      <c r="N83" s="78"/>
      <c r="O83" s="78"/>
      <c r="P83" s="104"/>
      <c r="Q83" s="79"/>
      <c r="R83" s="79"/>
      <c r="S83" s="80"/>
      <c r="T83" s="79"/>
      <c r="U83" s="79"/>
      <c r="V83" s="79"/>
      <c r="W83" s="78"/>
      <c r="X83" s="76"/>
      <c r="Y83" s="76"/>
      <c r="Z83" s="81"/>
      <c r="AA83" s="81"/>
      <c r="AB83" s="133"/>
      <c r="AC83" s="82"/>
      <c r="AD83" s="82"/>
      <c r="AE83" s="82"/>
      <c r="AF83" s="83"/>
    </row>
    <row r="84" spans="1:32">
      <c r="A84" s="129"/>
      <c r="B84" s="134"/>
      <c r="C84" s="153"/>
      <c r="D84" s="153"/>
      <c r="E84" s="153"/>
      <c r="F84" s="84"/>
      <c r="G84" s="77"/>
      <c r="H84" s="132"/>
      <c r="I84" s="78"/>
      <c r="J84" s="78"/>
      <c r="K84" s="78"/>
      <c r="L84" s="78"/>
      <c r="M84" s="78"/>
      <c r="N84" s="78"/>
      <c r="O84" s="78"/>
      <c r="P84" s="104"/>
      <c r="Q84" s="79"/>
      <c r="R84" s="79"/>
      <c r="S84" s="80"/>
      <c r="T84" s="79"/>
      <c r="U84" s="79"/>
      <c r="V84" s="79"/>
      <c r="W84" s="78"/>
      <c r="X84" s="76"/>
      <c r="Y84" s="76"/>
      <c r="Z84" s="81"/>
      <c r="AA84" s="81"/>
      <c r="AB84" s="133"/>
      <c r="AC84" s="82"/>
      <c r="AD84" s="82"/>
      <c r="AE84" s="82"/>
      <c r="AF84" s="83"/>
    </row>
    <row r="85" spans="1:32">
      <c r="A85" s="129"/>
      <c r="B85" s="130"/>
      <c r="C85" s="153"/>
      <c r="D85" s="153"/>
      <c r="E85" s="153"/>
      <c r="F85" s="84"/>
      <c r="G85" s="77"/>
      <c r="H85" s="132"/>
      <c r="I85" s="78"/>
      <c r="J85" s="78"/>
      <c r="K85" s="78"/>
      <c r="L85" s="78"/>
      <c r="M85" s="78"/>
      <c r="N85" s="78"/>
      <c r="O85" s="78"/>
      <c r="P85" s="104"/>
      <c r="Q85" s="79"/>
      <c r="R85" s="79"/>
      <c r="S85" s="80"/>
      <c r="T85" s="79"/>
      <c r="U85" s="79"/>
      <c r="V85" s="79"/>
      <c r="W85" s="78"/>
      <c r="X85" s="76"/>
      <c r="Y85" s="76"/>
      <c r="Z85" s="81"/>
      <c r="AA85" s="81"/>
      <c r="AB85" s="133"/>
      <c r="AC85" s="82"/>
      <c r="AD85" s="82"/>
      <c r="AE85" s="82"/>
      <c r="AF85" s="83"/>
    </row>
    <row r="86" spans="1:32">
      <c r="A86" s="129"/>
      <c r="B86" s="134"/>
      <c r="C86" s="153"/>
      <c r="D86" s="153"/>
      <c r="E86" s="153"/>
      <c r="F86" s="84"/>
      <c r="G86" s="77"/>
      <c r="H86" s="132"/>
      <c r="I86" s="78"/>
      <c r="J86" s="78"/>
      <c r="K86" s="78"/>
      <c r="L86" s="78"/>
      <c r="M86" s="78"/>
      <c r="N86" s="78"/>
      <c r="O86" s="78"/>
      <c r="P86" s="104"/>
      <c r="Q86" s="79"/>
      <c r="R86" s="79"/>
      <c r="S86" s="80"/>
      <c r="T86" s="79"/>
      <c r="U86" s="79"/>
      <c r="V86" s="79"/>
      <c r="W86" s="78"/>
      <c r="X86" s="76"/>
      <c r="Y86" s="76"/>
      <c r="Z86" s="81"/>
      <c r="AA86" s="81"/>
      <c r="AB86" s="133"/>
      <c r="AC86" s="82"/>
      <c r="AD86" s="82"/>
      <c r="AE86" s="82"/>
      <c r="AF86" s="83"/>
    </row>
    <row r="87" spans="1:32">
      <c r="A87" s="129"/>
      <c r="B87" s="130"/>
      <c r="C87" s="153"/>
      <c r="D87" s="153"/>
      <c r="E87" s="153"/>
      <c r="F87" s="84"/>
      <c r="G87" s="77"/>
      <c r="H87" s="132"/>
      <c r="I87" s="78"/>
      <c r="J87" s="78"/>
      <c r="K87" s="78"/>
      <c r="L87" s="78"/>
      <c r="M87" s="78"/>
      <c r="N87" s="78"/>
      <c r="O87" s="78"/>
      <c r="P87" s="104"/>
      <c r="Q87" s="79"/>
      <c r="R87" s="79"/>
      <c r="S87" s="80"/>
      <c r="T87" s="79"/>
      <c r="U87" s="79"/>
      <c r="V87" s="79"/>
      <c r="W87" s="78"/>
      <c r="X87" s="76"/>
      <c r="Y87" s="76"/>
      <c r="Z87" s="81"/>
      <c r="AA87" s="81"/>
      <c r="AB87" s="133"/>
      <c r="AC87" s="82"/>
      <c r="AD87" s="82"/>
      <c r="AE87" s="82"/>
      <c r="AF87" s="83"/>
    </row>
    <row r="88" spans="1:32">
      <c r="A88" s="129"/>
      <c r="B88" s="134"/>
      <c r="C88" s="153"/>
      <c r="D88" s="153"/>
      <c r="E88" s="153"/>
      <c r="F88" s="84"/>
      <c r="G88" s="77"/>
      <c r="H88" s="132"/>
      <c r="I88" s="78"/>
      <c r="J88" s="78"/>
      <c r="K88" s="78"/>
      <c r="L88" s="78"/>
      <c r="M88" s="78"/>
      <c r="N88" s="78"/>
      <c r="O88" s="78"/>
      <c r="P88" s="104"/>
      <c r="Q88" s="79"/>
      <c r="R88" s="79"/>
      <c r="S88" s="80"/>
      <c r="T88" s="79"/>
      <c r="U88" s="79"/>
      <c r="V88" s="79"/>
      <c r="W88" s="78"/>
      <c r="X88" s="76"/>
      <c r="Y88" s="76"/>
      <c r="Z88" s="81"/>
      <c r="AA88" s="81"/>
      <c r="AB88" s="133"/>
      <c r="AC88" s="82"/>
      <c r="AD88" s="82"/>
      <c r="AE88" s="82"/>
      <c r="AF88" s="83"/>
    </row>
    <row r="89" spans="1:32">
      <c r="A89" s="129"/>
      <c r="B89" s="130"/>
      <c r="C89" s="153"/>
      <c r="D89" s="153"/>
      <c r="E89" s="153"/>
      <c r="F89" s="84"/>
      <c r="G89" s="77"/>
      <c r="H89" s="132"/>
      <c r="I89" s="78"/>
      <c r="J89" s="78"/>
      <c r="K89" s="78"/>
      <c r="L89" s="78"/>
      <c r="M89" s="78"/>
      <c r="N89" s="78"/>
      <c r="O89" s="78"/>
      <c r="P89" s="104"/>
      <c r="Q89" s="79"/>
      <c r="R89" s="79"/>
      <c r="S89" s="80"/>
      <c r="T89" s="79"/>
      <c r="U89" s="79"/>
      <c r="V89" s="79"/>
      <c r="W89" s="78"/>
      <c r="X89" s="76"/>
      <c r="Y89" s="76"/>
      <c r="Z89" s="81"/>
      <c r="AA89" s="81"/>
      <c r="AB89" s="133"/>
      <c r="AC89" s="82"/>
      <c r="AD89" s="82"/>
      <c r="AE89" s="82"/>
      <c r="AF89" s="83"/>
    </row>
    <row r="90" spans="1:32">
      <c r="A90" s="129"/>
      <c r="B90" s="134"/>
      <c r="C90" s="153"/>
      <c r="D90" s="153"/>
      <c r="E90" s="153"/>
      <c r="F90" s="84"/>
      <c r="G90" s="77"/>
      <c r="H90" s="132"/>
      <c r="I90" s="78"/>
      <c r="J90" s="78"/>
      <c r="K90" s="78"/>
      <c r="L90" s="78"/>
      <c r="M90" s="78"/>
      <c r="N90" s="78"/>
      <c r="O90" s="78"/>
      <c r="P90" s="104"/>
      <c r="Q90" s="79"/>
      <c r="R90" s="79"/>
      <c r="S90" s="80"/>
      <c r="T90" s="79"/>
      <c r="U90" s="79"/>
      <c r="V90" s="79"/>
      <c r="W90" s="78"/>
      <c r="X90" s="76"/>
      <c r="Y90" s="76"/>
      <c r="Z90" s="81"/>
      <c r="AA90" s="81"/>
      <c r="AB90" s="133"/>
      <c r="AC90" s="82"/>
      <c r="AD90" s="82"/>
      <c r="AE90" s="82"/>
      <c r="AF90" s="83"/>
    </row>
    <row r="91" spans="1:32">
      <c r="A91" s="129"/>
      <c r="B91" s="130"/>
      <c r="C91" s="153"/>
      <c r="D91" s="153"/>
      <c r="E91" s="153"/>
      <c r="F91" s="84"/>
      <c r="G91" s="77"/>
      <c r="H91" s="132"/>
      <c r="I91" s="78"/>
      <c r="J91" s="78"/>
      <c r="K91" s="78"/>
      <c r="L91" s="78"/>
      <c r="M91" s="78"/>
      <c r="N91" s="78"/>
      <c r="O91" s="78"/>
      <c r="P91" s="104"/>
      <c r="Q91" s="79"/>
      <c r="R91" s="79"/>
      <c r="S91" s="80"/>
      <c r="T91" s="79"/>
      <c r="U91" s="79"/>
      <c r="V91" s="79"/>
      <c r="W91" s="78"/>
      <c r="X91" s="76"/>
      <c r="Y91" s="76"/>
      <c r="Z91" s="81"/>
      <c r="AA91" s="81"/>
      <c r="AB91" s="133"/>
      <c r="AC91" s="82"/>
      <c r="AD91" s="82"/>
      <c r="AE91" s="82"/>
      <c r="AF91" s="83"/>
    </row>
    <row r="92" spans="1:32">
      <c r="A92" s="129"/>
      <c r="B92" s="134"/>
      <c r="C92" s="153"/>
      <c r="D92" s="153"/>
      <c r="E92" s="153"/>
      <c r="F92" s="84"/>
      <c r="G92" s="77"/>
      <c r="H92" s="132"/>
      <c r="I92" s="78"/>
      <c r="J92" s="78"/>
      <c r="K92" s="78"/>
      <c r="L92" s="78"/>
      <c r="M92" s="78"/>
      <c r="N92" s="78"/>
      <c r="O92" s="78"/>
      <c r="P92" s="104"/>
      <c r="Q92" s="79"/>
      <c r="R92" s="79"/>
      <c r="S92" s="80"/>
      <c r="T92" s="79"/>
      <c r="U92" s="79"/>
      <c r="V92" s="79"/>
      <c r="W92" s="78"/>
      <c r="X92" s="76"/>
      <c r="Y92" s="76"/>
      <c r="Z92" s="81"/>
      <c r="AA92" s="81"/>
      <c r="AB92" s="133"/>
      <c r="AC92" s="82"/>
      <c r="AD92" s="82"/>
      <c r="AE92" s="82"/>
      <c r="AF92" s="83"/>
    </row>
    <row r="93" spans="1:32">
      <c r="A93" s="129"/>
      <c r="B93" s="130"/>
      <c r="C93" s="153"/>
      <c r="D93" s="153"/>
      <c r="E93" s="153"/>
      <c r="F93" s="84"/>
      <c r="G93" s="77"/>
      <c r="H93" s="132"/>
      <c r="I93" s="78"/>
      <c r="J93" s="78"/>
      <c r="K93" s="78"/>
      <c r="L93" s="78"/>
      <c r="M93" s="78"/>
      <c r="N93" s="78"/>
      <c r="O93" s="78"/>
      <c r="P93" s="104"/>
      <c r="Q93" s="79"/>
      <c r="R93" s="79"/>
      <c r="S93" s="80"/>
      <c r="T93" s="79"/>
      <c r="U93" s="79"/>
      <c r="V93" s="79"/>
      <c r="W93" s="78"/>
      <c r="X93" s="76"/>
      <c r="Y93" s="76"/>
      <c r="Z93" s="81"/>
      <c r="AA93" s="81"/>
      <c r="AB93" s="133"/>
      <c r="AC93" s="82"/>
      <c r="AD93" s="82"/>
      <c r="AE93" s="82"/>
      <c r="AF93" s="83"/>
    </row>
    <row r="94" spans="1:32">
      <c r="A94" s="129"/>
      <c r="B94" s="134"/>
      <c r="C94" s="153"/>
      <c r="D94" s="153"/>
      <c r="E94" s="153"/>
      <c r="F94" s="84"/>
      <c r="G94" s="77"/>
      <c r="H94" s="132"/>
      <c r="I94" s="78"/>
      <c r="J94" s="78"/>
      <c r="K94" s="78"/>
      <c r="L94" s="78"/>
      <c r="M94" s="78"/>
      <c r="N94" s="78"/>
      <c r="O94" s="78"/>
      <c r="P94" s="104"/>
      <c r="Q94" s="79"/>
      <c r="R94" s="79"/>
      <c r="S94" s="80"/>
      <c r="T94" s="79"/>
      <c r="U94" s="79"/>
      <c r="V94" s="79"/>
      <c r="W94" s="78"/>
      <c r="X94" s="76"/>
      <c r="Y94" s="76"/>
      <c r="Z94" s="81"/>
      <c r="AA94" s="81"/>
      <c r="AB94" s="133"/>
      <c r="AC94" s="82"/>
      <c r="AD94" s="82"/>
      <c r="AE94" s="82"/>
      <c r="AF94" s="83"/>
    </row>
    <row r="95" spans="1:32">
      <c r="A95" s="129"/>
      <c r="B95" s="130"/>
      <c r="C95" s="153"/>
      <c r="D95" s="153"/>
      <c r="E95" s="153"/>
      <c r="F95" s="84"/>
      <c r="G95" s="77"/>
      <c r="H95" s="132"/>
      <c r="I95" s="78"/>
      <c r="J95" s="78"/>
      <c r="K95" s="78"/>
      <c r="L95" s="78"/>
      <c r="M95" s="78"/>
      <c r="N95" s="78"/>
      <c r="O95" s="78"/>
      <c r="P95" s="104"/>
      <c r="Q95" s="79"/>
      <c r="R95" s="79"/>
      <c r="S95" s="80"/>
      <c r="T95" s="79"/>
      <c r="U95" s="79"/>
      <c r="V95" s="79"/>
      <c r="W95" s="78"/>
      <c r="X95" s="76"/>
      <c r="Y95" s="76"/>
      <c r="Z95" s="81"/>
      <c r="AA95" s="81"/>
      <c r="AB95" s="133"/>
      <c r="AC95" s="82"/>
      <c r="AD95" s="82"/>
      <c r="AE95" s="82"/>
      <c r="AF95" s="83"/>
    </row>
    <row r="96" spans="1:32">
      <c r="A96" s="129"/>
      <c r="B96" s="134"/>
      <c r="C96" s="153"/>
      <c r="D96" s="153"/>
      <c r="E96" s="153"/>
      <c r="F96" s="84"/>
      <c r="G96" s="77"/>
      <c r="H96" s="132"/>
      <c r="I96" s="78"/>
      <c r="J96" s="78"/>
      <c r="K96" s="78"/>
      <c r="L96" s="78"/>
      <c r="M96" s="78"/>
      <c r="N96" s="78"/>
      <c r="O96" s="78"/>
      <c r="P96" s="104"/>
      <c r="Q96" s="79"/>
      <c r="R96" s="79"/>
      <c r="S96" s="80"/>
      <c r="T96" s="79"/>
      <c r="U96" s="79"/>
      <c r="V96" s="79"/>
      <c r="W96" s="78"/>
      <c r="X96" s="76"/>
      <c r="Y96" s="76"/>
      <c r="Z96" s="81"/>
      <c r="AA96" s="81"/>
      <c r="AB96" s="133"/>
      <c r="AC96" s="82"/>
      <c r="AD96" s="82"/>
      <c r="AE96" s="82"/>
      <c r="AF96" s="83"/>
    </row>
    <row r="97" spans="1:33">
      <c r="A97" s="129"/>
      <c r="B97" s="130"/>
      <c r="C97" s="153"/>
      <c r="D97" s="153"/>
      <c r="E97" s="153"/>
      <c r="F97" s="84"/>
      <c r="G97" s="77"/>
      <c r="H97" s="132"/>
      <c r="I97" s="78"/>
      <c r="J97" s="78"/>
      <c r="K97" s="78"/>
      <c r="L97" s="78"/>
      <c r="M97" s="78"/>
      <c r="N97" s="78"/>
      <c r="O97" s="78"/>
      <c r="P97" s="104"/>
      <c r="Q97" s="79"/>
      <c r="R97" s="79"/>
      <c r="S97" s="80"/>
      <c r="T97" s="79"/>
      <c r="U97" s="79"/>
      <c r="V97" s="79"/>
      <c r="W97" s="78"/>
      <c r="X97" s="76"/>
      <c r="Y97" s="76"/>
      <c r="Z97" s="81"/>
      <c r="AA97" s="81"/>
      <c r="AB97" s="133"/>
      <c r="AC97" s="82"/>
      <c r="AD97" s="82"/>
      <c r="AE97" s="82"/>
      <c r="AF97" s="83"/>
    </row>
    <row r="98" spans="1:33">
      <c r="A98" s="129"/>
      <c r="B98" s="134"/>
      <c r="C98" s="153"/>
      <c r="D98" s="153"/>
      <c r="E98" s="153"/>
      <c r="F98" s="84"/>
      <c r="G98" s="77"/>
      <c r="H98" s="132"/>
      <c r="I98" s="78"/>
      <c r="J98" s="78"/>
      <c r="K98" s="78"/>
      <c r="L98" s="78"/>
      <c r="M98" s="78"/>
      <c r="N98" s="78"/>
      <c r="O98" s="78"/>
      <c r="P98" s="104"/>
      <c r="Q98" s="79"/>
      <c r="R98" s="79"/>
      <c r="S98" s="80"/>
      <c r="T98" s="79"/>
      <c r="U98" s="79"/>
      <c r="V98" s="79"/>
      <c r="W98" s="78"/>
      <c r="X98" s="76"/>
      <c r="Y98" s="76"/>
      <c r="Z98" s="81"/>
      <c r="AA98" s="81"/>
      <c r="AB98" s="133"/>
      <c r="AC98" s="82"/>
      <c r="AD98" s="82"/>
      <c r="AE98" s="82"/>
      <c r="AF98" s="83"/>
    </row>
    <row r="99" spans="1:33">
      <c r="A99" s="129"/>
      <c r="B99" s="130"/>
      <c r="C99" s="153"/>
      <c r="D99" s="153"/>
      <c r="E99" s="153"/>
      <c r="F99" s="84"/>
      <c r="G99" s="77"/>
      <c r="H99" s="132"/>
      <c r="I99" s="78"/>
      <c r="J99" s="78"/>
      <c r="K99" s="78"/>
      <c r="L99" s="78"/>
      <c r="M99" s="78"/>
      <c r="N99" s="78"/>
      <c r="O99" s="78"/>
      <c r="P99" s="104"/>
      <c r="Q99" s="79"/>
      <c r="R99" s="79"/>
      <c r="S99" s="80"/>
      <c r="T99" s="79"/>
      <c r="U99" s="79"/>
      <c r="V99" s="79"/>
      <c r="W99" s="78"/>
      <c r="X99" s="76"/>
      <c r="Y99" s="76"/>
      <c r="Z99" s="81"/>
      <c r="AA99" s="81"/>
      <c r="AB99" s="133"/>
      <c r="AC99" s="82"/>
      <c r="AD99" s="82"/>
      <c r="AE99" s="82"/>
      <c r="AF99" s="83"/>
    </row>
    <row r="100" spans="1:33">
      <c r="A100" s="129"/>
      <c r="B100" s="134"/>
      <c r="C100" s="153"/>
      <c r="D100" s="153"/>
      <c r="E100" s="153"/>
      <c r="F100" s="84"/>
      <c r="G100" s="77"/>
      <c r="H100" s="132"/>
      <c r="I100" s="78"/>
      <c r="J100" s="78"/>
      <c r="K100" s="78"/>
      <c r="L100" s="78"/>
      <c r="M100" s="78"/>
      <c r="N100" s="78"/>
      <c r="O100" s="78"/>
      <c r="P100" s="104"/>
      <c r="Q100" s="79"/>
      <c r="R100" s="79"/>
      <c r="S100" s="80"/>
      <c r="T100" s="79"/>
      <c r="U100" s="79"/>
      <c r="V100" s="79"/>
      <c r="W100" s="78"/>
      <c r="X100" s="76"/>
      <c r="Y100" s="76"/>
      <c r="Z100" s="81"/>
      <c r="AA100" s="81"/>
      <c r="AB100" s="133"/>
      <c r="AC100" s="82"/>
      <c r="AD100" s="82"/>
      <c r="AE100" s="82"/>
      <c r="AF100" s="83"/>
    </row>
    <row r="101" spans="1:33">
      <c r="A101" s="129"/>
      <c r="B101" s="130"/>
      <c r="C101" s="153"/>
      <c r="D101" s="153"/>
      <c r="E101" s="153"/>
      <c r="F101" s="84"/>
      <c r="G101" s="77"/>
      <c r="H101" s="132"/>
      <c r="I101" s="78"/>
      <c r="J101" s="78"/>
      <c r="K101" s="78"/>
      <c r="L101" s="78"/>
      <c r="M101" s="78"/>
      <c r="N101" s="78"/>
      <c r="O101" s="78"/>
      <c r="P101" s="104"/>
      <c r="Q101" s="79"/>
      <c r="R101" s="79"/>
      <c r="S101" s="80"/>
      <c r="T101" s="79"/>
      <c r="U101" s="79"/>
      <c r="V101" s="79"/>
      <c r="W101" s="78"/>
      <c r="X101" s="76"/>
      <c r="Y101" s="76"/>
      <c r="Z101" s="81"/>
      <c r="AA101" s="81"/>
      <c r="AB101" s="133"/>
      <c r="AC101" s="82"/>
      <c r="AD101" s="82"/>
      <c r="AE101" s="82"/>
      <c r="AF101" s="83"/>
    </row>
    <row r="102" spans="1:33">
      <c r="A102" s="129"/>
      <c r="B102" s="134"/>
      <c r="C102" s="153"/>
      <c r="D102" s="153"/>
      <c r="E102" s="153"/>
      <c r="F102" s="84"/>
      <c r="G102" s="77"/>
      <c r="H102" s="132"/>
      <c r="I102" s="78"/>
      <c r="J102" s="78"/>
      <c r="K102" s="78"/>
      <c r="L102" s="78"/>
      <c r="M102" s="78"/>
      <c r="N102" s="78"/>
      <c r="O102" s="78"/>
      <c r="P102" s="104"/>
      <c r="Q102" s="79"/>
      <c r="R102" s="79"/>
      <c r="S102" s="80"/>
      <c r="T102" s="79"/>
      <c r="U102" s="79"/>
      <c r="V102" s="79"/>
      <c r="W102" s="78"/>
      <c r="X102" s="76"/>
      <c r="Y102" s="76"/>
      <c r="Z102" s="81"/>
      <c r="AA102" s="81"/>
      <c r="AB102" s="133"/>
      <c r="AC102" s="82"/>
      <c r="AD102" s="82"/>
      <c r="AE102" s="82"/>
      <c r="AF102" s="83"/>
    </row>
    <row r="103" spans="1:33">
      <c r="A103" s="129"/>
      <c r="B103" s="130"/>
      <c r="C103" s="153"/>
      <c r="D103" s="153"/>
      <c r="E103" s="153"/>
      <c r="F103" s="84"/>
      <c r="G103" s="77"/>
      <c r="H103" s="132"/>
      <c r="I103" s="78"/>
      <c r="J103" s="78"/>
      <c r="K103" s="78"/>
      <c r="L103" s="78"/>
      <c r="M103" s="78"/>
      <c r="N103" s="78"/>
      <c r="O103" s="78"/>
      <c r="P103" s="104"/>
      <c r="Q103" s="79"/>
      <c r="R103" s="79"/>
      <c r="S103" s="80"/>
      <c r="T103" s="79"/>
      <c r="U103" s="79"/>
      <c r="V103" s="79"/>
      <c r="W103" s="78"/>
      <c r="X103" s="76"/>
      <c r="Y103" s="76"/>
      <c r="Z103" s="81"/>
      <c r="AA103" s="81"/>
      <c r="AB103" s="133"/>
      <c r="AC103" s="82"/>
      <c r="AD103" s="82"/>
      <c r="AE103" s="82"/>
      <c r="AF103" s="83"/>
    </row>
    <row r="104" spans="1:33">
      <c r="A104" s="129"/>
      <c r="B104" s="134"/>
      <c r="C104" s="153"/>
      <c r="D104" s="153"/>
      <c r="E104" s="153"/>
      <c r="F104" s="84"/>
      <c r="G104" s="77"/>
      <c r="H104" s="132"/>
      <c r="I104" s="78"/>
      <c r="J104" s="78"/>
      <c r="K104" s="78"/>
      <c r="L104" s="78"/>
      <c r="M104" s="78"/>
      <c r="N104" s="78"/>
      <c r="O104" s="78"/>
      <c r="P104" s="104"/>
      <c r="Q104" s="79"/>
      <c r="R104" s="79"/>
      <c r="S104" s="80"/>
      <c r="T104" s="79"/>
      <c r="U104" s="79"/>
      <c r="V104" s="79"/>
      <c r="W104" s="78"/>
      <c r="X104" s="76"/>
      <c r="Y104" s="76"/>
      <c r="Z104" s="81"/>
      <c r="AA104" s="81"/>
      <c r="AB104" s="133"/>
      <c r="AC104" s="82"/>
      <c r="AD104" s="82"/>
      <c r="AE104" s="82"/>
      <c r="AF104" s="83"/>
    </row>
    <row r="105" spans="1:33">
      <c r="A105" s="129"/>
      <c r="B105" s="130"/>
      <c r="C105" s="153"/>
      <c r="D105" s="153"/>
      <c r="E105" s="153"/>
      <c r="F105" s="84"/>
      <c r="G105" s="77"/>
      <c r="H105" s="132"/>
      <c r="I105" s="78"/>
      <c r="J105" s="78"/>
      <c r="K105" s="78"/>
      <c r="L105" s="78"/>
      <c r="M105" s="78"/>
      <c r="N105" s="78"/>
      <c r="O105" s="78"/>
      <c r="P105" s="104"/>
      <c r="Q105" s="79"/>
      <c r="R105" s="79"/>
      <c r="S105" s="80"/>
      <c r="T105" s="79"/>
      <c r="U105" s="79"/>
      <c r="V105" s="79"/>
      <c r="W105" s="78"/>
      <c r="X105" s="76"/>
      <c r="Y105" s="76"/>
      <c r="Z105" s="81"/>
      <c r="AA105" s="81"/>
      <c r="AB105" s="133"/>
      <c r="AC105" s="82"/>
      <c r="AD105" s="82"/>
      <c r="AE105" s="82"/>
      <c r="AF105" s="83"/>
    </row>
    <row r="106" spans="1:33" s="121" customFormat="1">
      <c r="A106" s="129"/>
      <c r="B106" s="134"/>
      <c r="C106" s="153"/>
      <c r="D106" s="153"/>
      <c r="E106" s="153"/>
      <c r="F106" s="84"/>
      <c r="G106" s="118"/>
      <c r="H106" s="132"/>
      <c r="I106" s="111"/>
      <c r="J106" s="111"/>
      <c r="K106" s="111"/>
      <c r="L106" s="111"/>
      <c r="M106" s="111"/>
      <c r="N106" s="111"/>
      <c r="O106" s="111"/>
      <c r="P106" s="128"/>
      <c r="Q106" s="112"/>
      <c r="R106" s="112"/>
      <c r="S106" s="113"/>
      <c r="T106" s="112"/>
      <c r="U106" s="112"/>
      <c r="V106" s="112"/>
      <c r="W106" s="111"/>
      <c r="X106" s="114"/>
      <c r="Y106" s="114"/>
      <c r="Z106" s="115"/>
      <c r="AA106" s="115"/>
      <c r="AB106" s="133"/>
      <c r="AC106" s="82"/>
      <c r="AD106" s="116"/>
      <c r="AE106" s="116"/>
      <c r="AF106" s="83"/>
      <c r="AG106" s="120"/>
    </row>
    <row r="107" spans="1:33">
      <c r="A107" s="129"/>
      <c r="B107" s="130"/>
      <c r="C107" s="153"/>
      <c r="D107" s="153"/>
      <c r="E107" s="153"/>
      <c r="F107" s="84"/>
      <c r="G107" s="77"/>
      <c r="H107" s="132"/>
      <c r="I107" s="78"/>
      <c r="J107" s="78"/>
      <c r="K107" s="78"/>
      <c r="L107" s="78"/>
      <c r="M107" s="78"/>
      <c r="N107" s="78"/>
      <c r="O107" s="78"/>
      <c r="P107" s="104"/>
      <c r="Q107" s="79"/>
      <c r="R107" s="79"/>
      <c r="S107" s="80"/>
      <c r="T107" s="79"/>
      <c r="U107" s="79"/>
      <c r="V107" s="79"/>
      <c r="W107" s="78"/>
      <c r="X107" s="76"/>
      <c r="Y107" s="76"/>
      <c r="Z107" s="81"/>
      <c r="AA107" s="81"/>
      <c r="AB107" s="133"/>
      <c r="AC107" s="82"/>
      <c r="AD107" s="82"/>
      <c r="AE107" s="82"/>
      <c r="AF107" s="83"/>
    </row>
    <row r="108" spans="1:33">
      <c r="A108" s="129"/>
      <c r="B108" s="134"/>
      <c r="C108" s="153"/>
      <c r="D108" s="153"/>
      <c r="E108" s="153"/>
      <c r="F108" s="84"/>
      <c r="G108" s="77"/>
      <c r="H108" s="132"/>
      <c r="I108" s="78"/>
      <c r="J108" s="78"/>
      <c r="K108" s="78"/>
      <c r="L108" s="78"/>
      <c r="M108" s="78"/>
      <c r="N108" s="78"/>
      <c r="O108" s="78"/>
      <c r="P108" s="104"/>
      <c r="Q108" s="79"/>
      <c r="R108" s="79"/>
      <c r="S108" s="80"/>
      <c r="T108" s="79"/>
      <c r="U108" s="79"/>
      <c r="V108" s="79"/>
      <c r="W108" s="78"/>
      <c r="X108" s="76"/>
      <c r="Y108" s="76"/>
      <c r="Z108" s="81"/>
      <c r="AA108" s="81"/>
      <c r="AB108" s="133"/>
      <c r="AC108" s="82"/>
      <c r="AD108" s="82"/>
      <c r="AE108" s="82"/>
      <c r="AF108" s="83"/>
    </row>
    <row r="109" spans="1:33">
      <c r="A109" s="129"/>
      <c r="B109" s="130"/>
      <c r="C109" s="153"/>
      <c r="D109" s="153"/>
      <c r="E109" s="153"/>
      <c r="F109" s="84"/>
      <c r="G109" s="77"/>
      <c r="H109" s="132"/>
      <c r="I109" s="78"/>
      <c r="J109" s="78"/>
      <c r="K109" s="78"/>
      <c r="L109" s="78"/>
      <c r="M109" s="78"/>
      <c r="N109" s="78"/>
      <c r="O109" s="78"/>
      <c r="P109" s="104"/>
      <c r="Q109" s="79"/>
      <c r="R109" s="79"/>
      <c r="S109" s="80"/>
      <c r="T109" s="79"/>
      <c r="U109" s="79"/>
      <c r="V109" s="79"/>
      <c r="W109" s="78"/>
      <c r="X109" s="76"/>
      <c r="Y109" s="76"/>
      <c r="Z109" s="81"/>
      <c r="AA109" s="81"/>
      <c r="AB109" s="133"/>
      <c r="AC109" s="82"/>
      <c r="AD109" s="82"/>
      <c r="AE109" s="82"/>
      <c r="AF109" s="83"/>
    </row>
    <row r="110" spans="1:33">
      <c r="A110" s="76"/>
      <c r="B110" s="153"/>
      <c r="C110" s="153"/>
      <c r="D110" s="153"/>
      <c r="E110" s="153"/>
      <c r="F110" s="84"/>
      <c r="G110" s="77"/>
      <c r="H110" s="132"/>
      <c r="I110" s="78"/>
      <c r="J110" s="78"/>
      <c r="K110" s="78"/>
      <c r="L110" s="78"/>
      <c r="M110" s="78"/>
      <c r="N110" s="78"/>
      <c r="O110" s="78"/>
      <c r="P110" s="104"/>
      <c r="Q110" s="79"/>
      <c r="R110" s="79"/>
      <c r="S110" s="80"/>
      <c r="T110" s="79"/>
      <c r="U110" s="79"/>
      <c r="V110" s="79"/>
      <c r="W110" s="78"/>
      <c r="X110" s="76"/>
      <c r="Y110" s="76"/>
      <c r="Z110" s="81"/>
      <c r="AA110" s="81"/>
      <c r="AB110" s="3"/>
      <c r="AC110" s="82"/>
      <c r="AD110" s="82"/>
      <c r="AE110" s="82"/>
      <c r="AF110" s="83"/>
    </row>
    <row r="111" spans="1:33">
      <c r="A111" s="76"/>
      <c r="B111" s="153"/>
      <c r="C111" s="153"/>
      <c r="D111" s="153"/>
      <c r="E111" s="153"/>
      <c r="F111" s="84"/>
      <c r="G111" s="77"/>
      <c r="H111" s="132"/>
      <c r="I111" s="78"/>
      <c r="J111" s="78"/>
      <c r="K111" s="78"/>
      <c r="L111" s="78"/>
      <c r="M111" s="78"/>
      <c r="N111" s="78"/>
      <c r="O111" s="78"/>
      <c r="P111" s="104"/>
      <c r="Q111" s="79"/>
      <c r="R111" s="79"/>
      <c r="S111" s="80"/>
      <c r="T111" s="79"/>
      <c r="U111" s="79"/>
      <c r="V111" s="79"/>
      <c r="W111" s="78"/>
      <c r="X111" s="76"/>
      <c r="Y111" s="76"/>
      <c r="Z111" s="81"/>
      <c r="AA111" s="81"/>
      <c r="AB111" s="3"/>
      <c r="AC111" s="82"/>
      <c r="AD111" s="82"/>
      <c r="AE111" s="82"/>
      <c r="AF111" s="83"/>
    </row>
    <row r="112" spans="1:33">
      <c r="A112" s="76"/>
      <c r="B112" s="153"/>
      <c r="C112" s="153"/>
      <c r="D112" s="153"/>
      <c r="E112" s="153"/>
      <c r="F112" s="84"/>
      <c r="G112" s="77"/>
      <c r="H112" s="132"/>
      <c r="I112" s="78"/>
      <c r="J112" s="78"/>
      <c r="K112" s="78"/>
      <c r="L112" s="78"/>
      <c r="M112" s="78"/>
      <c r="N112" s="78"/>
      <c r="O112" s="78"/>
      <c r="P112" s="104"/>
      <c r="Q112" s="79"/>
      <c r="R112" s="79"/>
      <c r="S112" s="80"/>
      <c r="T112" s="79"/>
      <c r="U112" s="79"/>
      <c r="V112" s="79"/>
      <c r="W112" s="78"/>
      <c r="X112" s="76"/>
      <c r="Y112" s="76"/>
      <c r="Z112" s="81"/>
      <c r="AA112" s="81"/>
      <c r="AB112" s="3"/>
      <c r="AC112" s="82"/>
      <c r="AD112" s="82"/>
      <c r="AE112" s="82"/>
      <c r="AF112" s="83"/>
    </row>
    <row r="113" spans="1:32">
      <c r="A113" s="76"/>
      <c r="B113" s="153"/>
      <c r="C113" s="153"/>
      <c r="D113" s="153"/>
      <c r="E113" s="153"/>
      <c r="F113" s="84"/>
      <c r="G113" s="77"/>
      <c r="H113" s="132"/>
      <c r="I113" s="78"/>
      <c r="J113" s="78"/>
      <c r="K113" s="78"/>
      <c r="L113" s="78"/>
      <c r="M113" s="78"/>
      <c r="N113" s="78"/>
      <c r="O113" s="78"/>
      <c r="P113" s="104"/>
      <c r="Q113" s="79"/>
      <c r="R113" s="79"/>
      <c r="S113" s="80"/>
      <c r="T113" s="79"/>
      <c r="U113" s="79"/>
      <c r="V113" s="79"/>
      <c r="W113" s="78"/>
      <c r="X113" s="76"/>
      <c r="Y113" s="76"/>
      <c r="Z113" s="81"/>
      <c r="AA113" s="81"/>
      <c r="AB113" s="3"/>
      <c r="AC113" s="82"/>
      <c r="AD113" s="82"/>
      <c r="AE113" s="82"/>
      <c r="AF113" s="83"/>
    </row>
    <row r="114" spans="1:32">
      <c r="A114" s="76"/>
      <c r="B114" s="153"/>
      <c r="C114" s="153"/>
      <c r="D114" s="153"/>
      <c r="E114" s="153"/>
      <c r="F114" s="84"/>
      <c r="G114" s="77"/>
      <c r="H114" s="132"/>
      <c r="I114" s="78"/>
      <c r="J114" s="78"/>
      <c r="K114" s="78"/>
      <c r="L114" s="78"/>
      <c r="M114" s="78"/>
      <c r="N114" s="78"/>
      <c r="O114" s="78"/>
      <c r="P114" s="104"/>
      <c r="Q114" s="79"/>
      <c r="R114" s="79"/>
      <c r="S114" s="80"/>
      <c r="T114" s="79"/>
      <c r="U114" s="79"/>
      <c r="V114" s="79"/>
      <c r="W114" s="78"/>
      <c r="X114" s="76"/>
      <c r="Y114" s="76"/>
      <c r="Z114" s="81"/>
      <c r="AA114" s="81"/>
      <c r="AB114" s="3"/>
      <c r="AC114" s="82"/>
      <c r="AD114" s="82"/>
      <c r="AE114" s="82"/>
      <c r="AF114" s="83"/>
    </row>
    <row r="115" spans="1:32">
      <c r="A115" s="76"/>
      <c r="B115" s="153"/>
      <c r="C115" s="153"/>
      <c r="D115" s="153"/>
      <c r="E115" s="153"/>
      <c r="F115" s="84"/>
      <c r="G115" s="77"/>
      <c r="H115" s="132"/>
      <c r="I115" s="78"/>
      <c r="J115" s="78"/>
      <c r="K115" s="78"/>
      <c r="L115" s="78"/>
      <c r="M115" s="78"/>
      <c r="N115" s="78"/>
      <c r="O115" s="78"/>
      <c r="P115" s="104"/>
      <c r="Q115" s="79"/>
      <c r="R115" s="79"/>
      <c r="S115" s="80"/>
      <c r="T115" s="79"/>
      <c r="U115" s="79"/>
      <c r="V115" s="79"/>
      <c r="W115" s="78"/>
      <c r="X115" s="76"/>
      <c r="Y115" s="76"/>
      <c r="Z115" s="81"/>
      <c r="AA115" s="81"/>
      <c r="AB115" s="3"/>
      <c r="AC115" s="82"/>
      <c r="AD115" s="82"/>
      <c r="AE115" s="82"/>
      <c r="AF115" s="83"/>
    </row>
    <row r="116" spans="1:32">
      <c r="A116" s="76"/>
      <c r="B116" s="153"/>
      <c r="C116" s="153"/>
      <c r="D116" s="153"/>
      <c r="E116" s="153"/>
      <c r="F116" s="84"/>
      <c r="G116" s="77"/>
      <c r="H116" s="132"/>
      <c r="I116" s="78"/>
      <c r="J116" s="78"/>
      <c r="K116" s="78"/>
      <c r="L116" s="78"/>
      <c r="M116" s="78"/>
      <c r="N116" s="78"/>
      <c r="O116" s="78"/>
      <c r="P116" s="104"/>
      <c r="Q116" s="79"/>
      <c r="R116" s="79"/>
      <c r="S116" s="80"/>
      <c r="T116" s="79"/>
      <c r="U116" s="79"/>
      <c r="V116" s="79"/>
      <c r="W116" s="78"/>
      <c r="X116" s="76"/>
      <c r="Y116" s="76"/>
      <c r="Z116" s="81"/>
      <c r="AA116" s="81"/>
      <c r="AB116" s="3"/>
      <c r="AC116" s="82"/>
      <c r="AD116" s="82"/>
      <c r="AE116" s="82"/>
      <c r="AF116" s="83"/>
    </row>
    <row r="117" spans="1:32">
      <c r="A117" s="76"/>
      <c r="B117" s="153"/>
      <c r="C117" s="153"/>
      <c r="D117" s="153"/>
      <c r="E117" s="153"/>
      <c r="F117" s="84"/>
      <c r="G117" s="77"/>
      <c r="H117" s="132"/>
      <c r="I117" s="78"/>
      <c r="J117" s="78"/>
      <c r="K117" s="78"/>
      <c r="L117" s="78"/>
      <c r="M117" s="78"/>
      <c r="N117" s="78"/>
      <c r="O117" s="78"/>
      <c r="P117" s="104"/>
      <c r="Q117" s="79"/>
      <c r="R117" s="79"/>
      <c r="S117" s="80"/>
      <c r="T117" s="79"/>
      <c r="U117" s="79"/>
      <c r="V117" s="79"/>
      <c r="W117" s="78"/>
      <c r="X117" s="76"/>
      <c r="Y117" s="76"/>
      <c r="Z117" s="81"/>
      <c r="AA117" s="81"/>
      <c r="AB117" s="3"/>
      <c r="AC117" s="82"/>
      <c r="AD117" s="82"/>
      <c r="AE117" s="82"/>
      <c r="AF117" s="83"/>
    </row>
    <row r="118" spans="1:32">
      <c r="A118" s="76"/>
      <c r="B118" s="153"/>
      <c r="C118" s="153"/>
      <c r="D118" s="153"/>
      <c r="E118" s="153"/>
      <c r="F118" s="84"/>
      <c r="G118" s="77"/>
      <c r="H118" s="132"/>
      <c r="I118" s="78"/>
      <c r="J118" s="78"/>
      <c r="K118" s="78"/>
      <c r="L118" s="78"/>
      <c r="M118" s="78"/>
      <c r="N118" s="78"/>
      <c r="O118" s="78"/>
      <c r="P118" s="104"/>
      <c r="Q118" s="79"/>
      <c r="R118" s="79"/>
      <c r="S118" s="80"/>
      <c r="T118" s="79"/>
      <c r="U118" s="79"/>
      <c r="V118" s="79"/>
      <c r="W118" s="78"/>
      <c r="X118" s="76"/>
      <c r="Y118" s="76"/>
      <c r="Z118" s="81"/>
      <c r="AA118" s="81"/>
      <c r="AB118" s="3"/>
      <c r="AC118" s="82"/>
      <c r="AD118" s="82"/>
      <c r="AE118" s="82"/>
      <c r="AF118" s="83"/>
    </row>
    <row r="119" spans="1:32">
      <c r="A119" s="76"/>
      <c r="B119" s="153"/>
      <c r="C119" s="153"/>
      <c r="D119" s="153"/>
      <c r="E119" s="153"/>
      <c r="F119" s="84"/>
      <c r="G119" s="77"/>
      <c r="H119" s="132"/>
      <c r="I119" s="78"/>
      <c r="J119" s="78"/>
      <c r="K119" s="78"/>
      <c r="L119" s="78"/>
      <c r="M119" s="78"/>
      <c r="N119" s="78"/>
      <c r="O119" s="78"/>
      <c r="P119" s="104"/>
      <c r="Q119" s="79"/>
      <c r="R119" s="79"/>
      <c r="S119" s="80"/>
      <c r="T119" s="79"/>
      <c r="U119" s="79"/>
      <c r="V119" s="79"/>
      <c r="W119" s="78"/>
      <c r="X119" s="76"/>
      <c r="Y119" s="76"/>
      <c r="Z119" s="81"/>
      <c r="AA119" s="81"/>
      <c r="AB119" s="3"/>
      <c r="AC119" s="82"/>
      <c r="AD119" s="82"/>
      <c r="AE119" s="82"/>
      <c r="AF119" s="83"/>
    </row>
    <row r="120" spans="1:32">
      <c r="A120" s="76"/>
      <c r="B120" s="153"/>
      <c r="C120" s="153"/>
      <c r="D120" s="153"/>
      <c r="E120" s="153"/>
      <c r="F120" s="84"/>
      <c r="G120" s="77"/>
      <c r="H120" s="132"/>
      <c r="I120" s="78"/>
      <c r="J120" s="78"/>
      <c r="K120" s="78"/>
      <c r="L120" s="78"/>
      <c r="M120" s="78"/>
      <c r="N120" s="78"/>
      <c r="O120" s="78"/>
      <c r="P120" s="104"/>
      <c r="Q120" s="79"/>
      <c r="R120" s="79"/>
      <c r="S120" s="80"/>
      <c r="T120" s="79"/>
      <c r="U120" s="79"/>
      <c r="V120" s="79"/>
      <c r="W120" s="78"/>
      <c r="X120" s="76"/>
      <c r="Y120" s="76"/>
      <c r="Z120" s="81"/>
      <c r="AA120" s="81"/>
      <c r="AB120" s="3"/>
      <c r="AC120" s="82"/>
      <c r="AD120" s="82"/>
      <c r="AE120" s="82"/>
      <c r="AF120" s="83"/>
    </row>
    <row r="121" spans="1:32">
      <c r="A121" s="76"/>
      <c r="B121" s="153"/>
      <c r="C121" s="153"/>
      <c r="D121" s="153"/>
      <c r="E121" s="153"/>
      <c r="F121" s="84"/>
      <c r="G121" s="77"/>
      <c r="H121" s="132"/>
      <c r="I121" s="78"/>
      <c r="J121" s="78"/>
      <c r="K121" s="78"/>
      <c r="L121" s="78"/>
      <c r="M121" s="78"/>
      <c r="N121" s="78"/>
      <c r="O121" s="78"/>
      <c r="P121" s="104"/>
      <c r="Q121" s="79"/>
      <c r="R121" s="79"/>
      <c r="S121" s="80"/>
      <c r="T121" s="79"/>
      <c r="U121" s="79"/>
      <c r="V121" s="79"/>
      <c r="W121" s="78"/>
      <c r="X121" s="76"/>
      <c r="Y121" s="76"/>
      <c r="Z121" s="81"/>
      <c r="AA121" s="81"/>
      <c r="AB121" s="3"/>
      <c r="AC121" s="82"/>
      <c r="AD121" s="82"/>
      <c r="AE121" s="82"/>
      <c r="AF121" s="83"/>
    </row>
    <row r="122" spans="1:32">
      <c r="A122" s="76"/>
      <c r="B122" s="153"/>
      <c r="C122" s="153"/>
      <c r="D122" s="153"/>
      <c r="E122" s="153"/>
      <c r="F122" s="84"/>
      <c r="G122" s="77"/>
      <c r="H122" s="132"/>
      <c r="I122" s="78"/>
      <c r="J122" s="78"/>
      <c r="K122" s="78"/>
      <c r="L122" s="78"/>
      <c r="M122" s="78"/>
      <c r="N122" s="78"/>
      <c r="O122" s="78"/>
      <c r="P122" s="104"/>
      <c r="Q122" s="79"/>
      <c r="R122" s="79"/>
      <c r="S122" s="80"/>
      <c r="T122" s="79"/>
      <c r="U122" s="79"/>
      <c r="V122" s="79"/>
      <c r="W122" s="78"/>
      <c r="X122" s="76"/>
      <c r="Y122" s="76"/>
      <c r="Z122" s="81"/>
      <c r="AA122" s="81"/>
      <c r="AB122" s="3"/>
      <c r="AC122" s="82"/>
      <c r="AD122" s="82"/>
      <c r="AE122" s="82"/>
      <c r="AF122" s="83"/>
    </row>
    <row r="123" spans="1:32">
      <c r="A123" s="76"/>
      <c r="B123" s="153"/>
      <c r="C123" s="153"/>
      <c r="D123" s="153"/>
      <c r="E123" s="153"/>
      <c r="F123" s="84"/>
      <c r="G123" s="77"/>
      <c r="H123" s="132"/>
      <c r="I123" s="78"/>
      <c r="J123" s="78"/>
      <c r="K123" s="78"/>
      <c r="L123" s="78"/>
      <c r="M123" s="78"/>
      <c r="N123" s="78"/>
      <c r="O123" s="78"/>
      <c r="P123" s="104"/>
      <c r="Q123" s="79"/>
      <c r="R123" s="79"/>
      <c r="S123" s="80"/>
      <c r="T123" s="79"/>
      <c r="U123" s="79"/>
      <c r="V123" s="79"/>
      <c r="W123" s="78"/>
      <c r="X123" s="76"/>
      <c r="Y123" s="76"/>
      <c r="Z123" s="81"/>
      <c r="AA123" s="81"/>
      <c r="AB123" s="3"/>
      <c r="AC123" s="82"/>
      <c r="AD123" s="82"/>
      <c r="AE123" s="82"/>
      <c r="AF123" s="83"/>
    </row>
    <row r="124" spans="1:32">
      <c r="A124" s="76"/>
      <c r="B124" s="153"/>
      <c r="C124" s="153"/>
      <c r="D124" s="153"/>
      <c r="E124" s="153"/>
      <c r="F124" s="84"/>
      <c r="G124" s="77"/>
      <c r="H124" s="132"/>
      <c r="I124" s="78"/>
      <c r="J124" s="78"/>
      <c r="K124" s="78"/>
      <c r="L124" s="78"/>
      <c r="M124" s="78"/>
      <c r="N124" s="78"/>
      <c r="O124" s="78"/>
      <c r="P124" s="104"/>
      <c r="Q124" s="79"/>
      <c r="R124" s="79"/>
      <c r="S124" s="80"/>
      <c r="T124" s="79"/>
      <c r="U124" s="79"/>
      <c r="V124" s="79"/>
      <c r="W124" s="78"/>
      <c r="X124" s="76"/>
      <c r="Y124" s="76"/>
      <c r="Z124" s="81"/>
      <c r="AA124" s="81"/>
      <c r="AB124" s="3"/>
      <c r="AC124" s="82"/>
      <c r="AD124" s="82"/>
      <c r="AE124" s="82"/>
      <c r="AF124" s="83"/>
    </row>
    <row r="125" spans="1:32">
      <c r="A125" s="76"/>
      <c r="B125" s="153"/>
      <c r="C125" s="153"/>
      <c r="D125" s="153"/>
      <c r="E125" s="153"/>
      <c r="F125" s="84"/>
      <c r="G125" s="77"/>
      <c r="H125" s="132"/>
      <c r="I125" s="78"/>
      <c r="J125" s="78"/>
      <c r="K125" s="78"/>
      <c r="L125" s="78"/>
      <c r="M125" s="78"/>
      <c r="N125" s="78"/>
      <c r="O125" s="78"/>
      <c r="P125" s="104"/>
      <c r="Q125" s="79"/>
      <c r="R125" s="79"/>
      <c r="S125" s="80"/>
      <c r="T125" s="79"/>
      <c r="U125" s="79"/>
      <c r="V125" s="79"/>
      <c r="W125" s="78"/>
      <c r="X125" s="76"/>
      <c r="Y125" s="76"/>
      <c r="Z125" s="81"/>
      <c r="AA125" s="81"/>
      <c r="AB125" s="3"/>
      <c r="AC125" s="82"/>
      <c r="AD125" s="82"/>
      <c r="AE125" s="82"/>
      <c r="AF125" s="83"/>
    </row>
    <row r="126" spans="1:32">
      <c r="A126" s="76"/>
      <c r="B126" s="153"/>
      <c r="C126" s="153"/>
      <c r="D126" s="153"/>
      <c r="E126" s="153"/>
      <c r="F126" s="84"/>
      <c r="G126" s="77"/>
      <c r="H126" s="132"/>
      <c r="I126" s="78"/>
      <c r="J126" s="78"/>
      <c r="K126" s="78"/>
      <c r="L126" s="78"/>
      <c r="M126" s="78"/>
      <c r="N126" s="78"/>
      <c r="O126" s="78"/>
      <c r="P126" s="104"/>
      <c r="Q126" s="79"/>
      <c r="R126" s="79"/>
      <c r="S126" s="80"/>
      <c r="T126" s="79"/>
      <c r="U126" s="79"/>
      <c r="V126" s="79"/>
      <c r="W126" s="78"/>
      <c r="X126" s="76"/>
      <c r="Y126" s="76"/>
      <c r="Z126" s="81"/>
      <c r="AA126" s="81"/>
      <c r="AB126" s="3"/>
      <c r="AC126" s="82"/>
      <c r="AD126" s="82"/>
      <c r="AE126" s="82"/>
      <c r="AF126" s="83"/>
    </row>
    <row r="127" spans="1:32">
      <c r="A127" s="76"/>
      <c r="B127" s="153"/>
      <c r="C127" s="153"/>
      <c r="D127" s="153"/>
      <c r="E127" s="153"/>
      <c r="F127" s="84"/>
      <c r="G127" s="77"/>
      <c r="H127" s="132"/>
      <c r="I127" s="78"/>
      <c r="J127" s="78"/>
      <c r="K127" s="78"/>
      <c r="L127" s="78"/>
      <c r="M127" s="78"/>
      <c r="N127" s="78"/>
      <c r="O127" s="78"/>
      <c r="P127" s="104"/>
      <c r="Q127" s="79"/>
      <c r="R127" s="79"/>
      <c r="S127" s="80"/>
      <c r="T127" s="79"/>
      <c r="U127" s="79"/>
      <c r="V127" s="79"/>
      <c r="W127" s="78"/>
      <c r="X127" s="76"/>
      <c r="Y127" s="76"/>
      <c r="Z127" s="81"/>
      <c r="AA127" s="81"/>
      <c r="AB127" s="3"/>
      <c r="AC127" s="82"/>
      <c r="AD127" s="82"/>
      <c r="AE127" s="82"/>
      <c r="AF127" s="83"/>
    </row>
    <row r="128" spans="1:32">
      <c r="A128" s="76"/>
      <c r="B128" s="153"/>
      <c r="C128" s="153"/>
      <c r="D128" s="153"/>
      <c r="E128" s="153"/>
      <c r="F128" s="84"/>
      <c r="G128" s="77"/>
      <c r="H128" s="132"/>
      <c r="I128" s="78"/>
      <c r="J128" s="78"/>
      <c r="K128" s="78"/>
      <c r="L128" s="78"/>
      <c r="M128" s="78"/>
      <c r="N128" s="78"/>
      <c r="O128" s="78"/>
      <c r="P128" s="104"/>
      <c r="Q128" s="79"/>
      <c r="R128" s="79"/>
      <c r="S128" s="80"/>
      <c r="T128" s="79"/>
      <c r="U128" s="79"/>
      <c r="V128" s="79"/>
      <c r="W128" s="78"/>
      <c r="X128" s="76"/>
      <c r="Y128" s="76"/>
      <c r="Z128" s="81"/>
      <c r="AA128" s="81"/>
      <c r="AB128" s="3"/>
      <c r="AC128" s="82"/>
      <c r="AD128" s="82"/>
      <c r="AE128" s="82"/>
      <c r="AF128" s="83"/>
    </row>
    <row r="129" spans="1:32">
      <c r="A129" s="76"/>
      <c r="B129" s="153"/>
      <c r="C129" s="153"/>
      <c r="D129" s="153"/>
      <c r="E129" s="153"/>
      <c r="F129" s="84"/>
      <c r="G129" s="77"/>
      <c r="H129" s="132"/>
      <c r="I129" s="78"/>
      <c r="J129" s="78"/>
      <c r="K129" s="78"/>
      <c r="L129" s="78"/>
      <c r="M129" s="78"/>
      <c r="N129" s="78"/>
      <c r="O129" s="78"/>
      <c r="P129" s="104"/>
      <c r="Q129" s="79"/>
      <c r="R129" s="79"/>
      <c r="S129" s="80"/>
      <c r="T129" s="79"/>
      <c r="U129" s="79"/>
      <c r="V129" s="79"/>
      <c r="W129" s="78"/>
      <c r="X129" s="76"/>
      <c r="Y129" s="76"/>
      <c r="Z129" s="81"/>
      <c r="AA129" s="81"/>
      <c r="AB129" s="3"/>
      <c r="AC129" s="82"/>
      <c r="AD129" s="82"/>
      <c r="AE129" s="82"/>
      <c r="AF129" s="83"/>
    </row>
    <row r="130" spans="1:32">
      <c r="A130" s="76"/>
      <c r="B130" s="153"/>
      <c r="C130" s="153"/>
      <c r="D130" s="153"/>
      <c r="E130" s="153"/>
      <c r="F130" s="84"/>
      <c r="G130" s="77"/>
      <c r="H130" s="132"/>
      <c r="I130" s="78"/>
      <c r="J130" s="78"/>
      <c r="K130" s="78"/>
      <c r="L130" s="78"/>
      <c r="M130" s="78"/>
      <c r="N130" s="78"/>
      <c r="O130" s="78"/>
      <c r="P130" s="104"/>
      <c r="Q130" s="79"/>
      <c r="R130" s="79"/>
      <c r="S130" s="80"/>
      <c r="T130" s="79"/>
      <c r="U130" s="79"/>
      <c r="V130" s="79"/>
      <c r="W130" s="78"/>
      <c r="X130" s="76"/>
      <c r="Y130" s="76"/>
      <c r="Z130" s="81"/>
      <c r="AA130" s="81"/>
      <c r="AB130" s="3"/>
      <c r="AC130" s="82"/>
      <c r="AD130" s="82"/>
      <c r="AE130" s="82"/>
      <c r="AF130" s="83"/>
    </row>
    <row r="131" spans="1:32">
      <c r="A131" s="76"/>
      <c r="B131" s="153"/>
      <c r="C131" s="153"/>
      <c r="D131" s="153"/>
      <c r="E131" s="153"/>
      <c r="F131" s="84"/>
      <c r="G131" s="77"/>
      <c r="H131" s="132"/>
      <c r="I131" s="78"/>
      <c r="J131" s="78"/>
      <c r="K131" s="78"/>
      <c r="L131" s="78"/>
      <c r="M131" s="78"/>
      <c r="N131" s="78"/>
      <c r="O131" s="78"/>
      <c r="P131" s="104"/>
      <c r="Q131" s="79"/>
      <c r="R131" s="79"/>
      <c r="S131" s="80"/>
      <c r="T131" s="79"/>
      <c r="U131" s="79"/>
      <c r="V131" s="79"/>
      <c r="W131" s="78"/>
      <c r="X131" s="76"/>
      <c r="Y131" s="76"/>
      <c r="Z131" s="81"/>
      <c r="AA131" s="81"/>
      <c r="AB131" s="3"/>
      <c r="AC131" s="82"/>
      <c r="AD131" s="82"/>
      <c r="AE131" s="82"/>
      <c r="AF131" s="83"/>
    </row>
    <row r="132" spans="1:32">
      <c r="A132" s="76"/>
      <c r="B132" s="153"/>
      <c r="C132" s="153"/>
      <c r="D132" s="153"/>
      <c r="E132" s="153"/>
      <c r="F132" s="84"/>
      <c r="G132" s="77"/>
      <c r="H132" s="132"/>
      <c r="I132" s="78"/>
      <c r="J132" s="78"/>
      <c r="K132" s="78"/>
      <c r="L132" s="78"/>
      <c r="M132" s="78"/>
      <c r="N132" s="78"/>
      <c r="O132" s="78"/>
      <c r="P132" s="104"/>
      <c r="Q132" s="79"/>
      <c r="R132" s="79"/>
      <c r="S132" s="80"/>
      <c r="T132" s="79"/>
      <c r="U132" s="79"/>
      <c r="V132" s="79"/>
      <c r="W132" s="78"/>
      <c r="X132" s="76"/>
      <c r="Y132" s="76"/>
      <c r="Z132" s="81"/>
      <c r="AA132" s="81"/>
      <c r="AB132" s="3"/>
      <c r="AC132" s="82"/>
      <c r="AD132" s="82"/>
      <c r="AE132" s="82"/>
      <c r="AF132" s="83"/>
    </row>
    <row r="133" spans="1:32">
      <c r="A133" s="76"/>
      <c r="B133" s="153"/>
      <c r="C133" s="153"/>
      <c r="D133" s="153"/>
      <c r="E133" s="153"/>
      <c r="F133" s="84"/>
      <c r="G133" s="77"/>
      <c r="H133" s="132"/>
      <c r="I133" s="78"/>
      <c r="J133" s="78"/>
      <c r="K133" s="78"/>
      <c r="L133" s="78"/>
      <c r="M133" s="78"/>
      <c r="N133" s="78"/>
      <c r="O133" s="78"/>
      <c r="P133" s="104"/>
      <c r="Q133" s="79"/>
      <c r="R133" s="79"/>
      <c r="S133" s="80"/>
      <c r="T133" s="79"/>
      <c r="U133" s="79"/>
      <c r="V133" s="79"/>
      <c r="W133" s="78"/>
      <c r="X133" s="76"/>
      <c r="Y133" s="76"/>
      <c r="Z133" s="81"/>
      <c r="AA133" s="81"/>
      <c r="AB133" s="3"/>
      <c r="AC133" s="82"/>
      <c r="AD133" s="82"/>
      <c r="AE133" s="82"/>
      <c r="AF133" s="83"/>
    </row>
    <row r="134" spans="1:32">
      <c r="A134" s="76"/>
      <c r="B134" s="153"/>
      <c r="C134" s="153"/>
      <c r="D134" s="153"/>
      <c r="E134" s="153"/>
      <c r="F134" s="84"/>
      <c r="G134" s="77"/>
      <c r="H134" s="132"/>
      <c r="I134" s="78"/>
      <c r="J134" s="78"/>
      <c r="K134" s="78"/>
      <c r="L134" s="78"/>
      <c r="M134" s="78"/>
      <c r="N134" s="78"/>
      <c r="O134" s="78"/>
      <c r="P134" s="104"/>
      <c r="Q134" s="79"/>
      <c r="R134" s="79"/>
      <c r="S134" s="80"/>
      <c r="T134" s="79"/>
      <c r="U134" s="79"/>
      <c r="V134" s="79"/>
      <c r="W134" s="78"/>
      <c r="X134" s="76"/>
      <c r="Y134" s="76"/>
      <c r="Z134" s="81"/>
      <c r="AA134" s="81"/>
      <c r="AB134" s="3"/>
      <c r="AC134" s="82"/>
      <c r="AD134" s="82"/>
      <c r="AE134" s="82"/>
      <c r="AF134" s="83"/>
    </row>
    <row r="135" spans="1:32">
      <c r="A135" s="76"/>
      <c r="B135" s="153"/>
      <c r="C135" s="153"/>
      <c r="D135" s="153"/>
      <c r="E135" s="153"/>
      <c r="F135" s="84"/>
      <c r="G135" s="77"/>
      <c r="H135" s="132"/>
      <c r="I135" s="78"/>
      <c r="J135" s="78"/>
      <c r="K135" s="78"/>
      <c r="L135" s="78"/>
      <c r="M135" s="78"/>
      <c r="N135" s="78"/>
      <c r="O135" s="78"/>
      <c r="P135" s="104"/>
      <c r="Q135" s="79"/>
      <c r="R135" s="79"/>
      <c r="S135" s="80"/>
      <c r="T135" s="79"/>
      <c r="U135" s="79"/>
      <c r="V135" s="79"/>
      <c r="W135" s="78"/>
      <c r="X135" s="76"/>
      <c r="Y135" s="76"/>
      <c r="Z135" s="81"/>
      <c r="AA135" s="81"/>
      <c r="AB135" s="3"/>
      <c r="AC135" s="82"/>
      <c r="AD135" s="82"/>
      <c r="AE135" s="82"/>
      <c r="AF135" s="83"/>
    </row>
    <row r="136" spans="1:32">
      <c r="A136" s="76"/>
      <c r="B136" s="153"/>
      <c r="C136" s="153"/>
      <c r="D136" s="153"/>
      <c r="E136" s="153"/>
      <c r="F136" s="84"/>
      <c r="G136" s="77"/>
      <c r="H136" s="132"/>
      <c r="I136" s="78"/>
      <c r="J136" s="78"/>
      <c r="K136" s="78"/>
      <c r="L136" s="78"/>
      <c r="M136" s="78"/>
      <c r="N136" s="78"/>
      <c r="O136" s="78"/>
      <c r="P136" s="104"/>
      <c r="Q136" s="79"/>
      <c r="R136" s="79"/>
      <c r="S136" s="80"/>
      <c r="T136" s="79"/>
      <c r="U136" s="79"/>
      <c r="V136" s="79"/>
      <c r="W136" s="78"/>
      <c r="X136" s="76"/>
      <c r="Y136" s="76"/>
      <c r="Z136" s="81"/>
      <c r="AA136" s="81"/>
      <c r="AB136" s="3"/>
      <c r="AC136" s="82"/>
      <c r="AD136" s="82"/>
      <c r="AE136" s="82"/>
      <c r="AF136" s="83"/>
    </row>
    <row r="137" spans="1:32">
      <c r="A137" s="76"/>
      <c r="B137" s="153"/>
      <c r="C137" s="153"/>
      <c r="D137" s="153"/>
      <c r="E137" s="153"/>
      <c r="F137" s="84"/>
      <c r="G137" s="77"/>
      <c r="H137" s="132"/>
      <c r="I137" s="78"/>
      <c r="J137" s="78"/>
      <c r="K137" s="78"/>
      <c r="L137" s="78"/>
      <c r="M137" s="78"/>
      <c r="N137" s="78"/>
      <c r="O137" s="78"/>
      <c r="P137" s="104"/>
      <c r="Q137" s="79"/>
      <c r="R137" s="79"/>
      <c r="S137" s="80"/>
      <c r="T137" s="79"/>
      <c r="U137" s="79"/>
      <c r="V137" s="79"/>
      <c r="W137" s="78"/>
      <c r="X137" s="76"/>
      <c r="Y137" s="76"/>
      <c r="Z137" s="81"/>
      <c r="AA137" s="81"/>
      <c r="AB137" s="3"/>
      <c r="AC137" s="82"/>
      <c r="AD137" s="82"/>
      <c r="AE137" s="82"/>
      <c r="AF137" s="83"/>
    </row>
    <row r="138" spans="1:32">
      <c r="A138" s="76"/>
      <c r="B138" s="153"/>
      <c r="C138" s="153"/>
      <c r="D138" s="153"/>
      <c r="E138" s="153"/>
      <c r="F138" s="84"/>
      <c r="G138" s="77"/>
      <c r="H138" s="132"/>
      <c r="I138" s="78"/>
      <c r="J138" s="78"/>
      <c r="K138" s="78"/>
      <c r="L138" s="78"/>
      <c r="M138" s="78"/>
      <c r="N138" s="78"/>
      <c r="O138" s="78"/>
      <c r="P138" s="104"/>
      <c r="Q138" s="79"/>
      <c r="R138" s="79"/>
      <c r="S138" s="80"/>
      <c r="T138" s="79"/>
      <c r="U138" s="79"/>
      <c r="V138" s="79"/>
      <c r="W138" s="78"/>
      <c r="X138" s="76"/>
      <c r="Y138" s="76"/>
      <c r="Z138" s="81"/>
      <c r="AA138" s="81"/>
      <c r="AB138" s="3"/>
      <c r="AC138" s="82"/>
      <c r="AD138" s="82"/>
      <c r="AE138" s="82"/>
      <c r="AF138" s="83"/>
    </row>
    <row r="139" spans="1:32">
      <c r="A139" s="76"/>
      <c r="B139" s="153"/>
      <c r="C139" s="153"/>
      <c r="D139" s="153"/>
      <c r="E139" s="153"/>
      <c r="F139" s="84"/>
      <c r="G139" s="77"/>
      <c r="H139" s="132"/>
      <c r="I139" s="78"/>
      <c r="J139" s="78"/>
      <c r="K139" s="78"/>
      <c r="L139" s="78"/>
      <c r="M139" s="78"/>
      <c r="N139" s="78"/>
      <c r="O139" s="78"/>
      <c r="P139" s="104"/>
      <c r="Q139" s="79"/>
      <c r="R139" s="79"/>
      <c r="S139" s="80"/>
      <c r="T139" s="79"/>
      <c r="U139" s="79"/>
      <c r="V139" s="79"/>
      <c r="W139" s="78"/>
      <c r="X139" s="76"/>
      <c r="Y139" s="76"/>
      <c r="Z139" s="81"/>
      <c r="AA139" s="81"/>
      <c r="AB139" s="3"/>
      <c r="AC139" s="82"/>
      <c r="AD139" s="82"/>
      <c r="AE139" s="82"/>
      <c r="AF139" s="83"/>
    </row>
    <row r="140" spans="1:32">
      <c r="A140" s="76"/>
      <c r="B140" s="153"/>
      <c r="C140" s="153"/>
      <c r="D140" s="153"/>
      <c r="E140" s="153"/>
      <c r="F140" s="84"/>
      <c r="G140" s="77"/>
      <c r="H140" s="132"/>
      <c r="I140" s="78"/>
      <c r="J140" s="78"/>
      <c r="K140" s="78"/>
      <c r="L140" s="78"/>
      <c r="M140" s="78"/>
      <c r="N140" s="78"/>
      <c r="O140" s="78"/>
      <c r="P140" s="104"/>
      <c r="Q140" s="79"/>
      <c r="R140" s="79"/>
      <c r="S140" s="80"/>
      <c r="T140" s="79"/>
      <c r="U140" s="79"/>
      <c r="V140" s="79"/>
      <c r="W140" s="78"/>
      <c r="X140" s="76"/>
      <c r="Y140" s="76"/>
      <c r="Z140" s="81"/>
      <c r="AA140" s="81"/>
      <c r="AB140" s="3"/>
      <c r="AC140" s="82"/>
      <c r="AD140" s="82"/>
      <c r="AE140" s="82"/>
      <c r="AF140" s="83"/>
    </row>
    <row r="141" spans="1:32">
      <c r="A141" s="76"/>
      <c r="B141" s="153"/>
      <c r="C141" s="153"/>
      <c r="D141" s="153"/>
      <c r="E141" s="153"/>
      <c r="F141" s="84"/>
      <c r="G141" s="77"/>
      <c r="H141" s="132"/>
      <c r="I141" s="78"/>
      <c r="J141" s="78"/>
      <c r="K141" s="78"/>
      <c r="L141" s="78"/>
      <c r="M141" s="78"/>
      <c r="N141" s="78"/>
      <c r="O141" s="78"/>
      <c r="P141" s="104"/>
      <c r="Q141" s="79"/>
      <c r="R141" s="79"/>
      <c r="S141" s="80"/>
      <c r="T141" s="79"/>
      <c r="U141" s="79"/>
      <c r="V141" s="79"/>
      <c r="W141" s="78"/>
      <c r="X141" s="76"/>
      <c r="Y141" s="76"/>
      <c r="Z141" s="81"/>
      <c r="AA141" s="81"/>
      <c r="AB141" s="3"/>
      <c r="AC141" s="82"/>
      <c r="AD141" s="82"/>
      <c r="AE141" s="82"/>
      <c r="AF141" s="83"/>
    </row>
    <row r="142" spans="1:32">
      <c r="A142" s="76"/>
      <c r="B142" s="153"/>
      <c r="C142" s="153"/>
      <c r="D142" s="153"/>
      <c r="E142" s="153"/>
      <c r="F142" s="84"/>
      <c r="G142" s="77"/>
      <c r="H142" s="132"/>
      <c r="I142" s="78"/>
      <c r="J142" s="78"/>
      <c r="K142" s="78"/>
      <c r="L142" s="78"/>
      <c r="M142" s="78"/>
      <c r="N142" s="78"/>
      <c r="O142" s="78"/>
      <c r="P142" s="104"/>
      <c r="Q142" s="79"/>
      <c r="R142" s="79"/>
      <c r="S142" s="80"/>
      <c r="T142" s="79"/>
      <c r="U142" s="79"/>
      <c r="V142" s="79"/>
      <c r="W142" s="78"/>
      <c r="X142" s="76"/>
      <c r="Y142" s="76"/>
      <c r="Z142" s="81"/>
      <c r="AA142" s="81"/>
      <c r="AB142" s="3"/>
      <c r="AC142" s="82"/>
      <c r="AD142" s="82"/>
      <c r="AE142" s="82"/>
      <c r="AF142" s="83"/>
    </row>
    <row r="143" spans="1:32">
      <c r="A143" s="76"/>
      <c r="B143" s="153"/>
      <c r="C143" s="153"/>
      <c r="D143" s="153"/>
      <c r="E143" s="153"/>
      <c r="F143" s="84"/>
      <c r="G143" s="77"/>
      <c r="H143" s="132"/>
      <c r="I143" s="78"/>
      <c r="J143" s="78"/>
      <c r="K143" s="78"/>
      <c r="L143" s="78"/>
      <c r="M143" s="78"/>
      <c r="N143" s="78"/>
      <c r="O143" s="78"/>
      <c r="P143" s="104"/>
      <c r="Q143" s="79"/>
      <c r="R143" s="79"/>
      <c r="S143" s="80"/>
      <c r="T143" s="79"/>
      <c r="U143" s="79"/>
      <c r="V143" s="79"/>
      <c r="W143" s="78"/>
      <c r="X143" s="76"/>
      <c r="Y143" s="76"/>
      <c r="Z143" s="81"/>
      <c r="AA143" s="81"/>
      <c r="AB143" s="3"/>
      <c r="AC143" s="82"/>
      <c r="AD143" s="82"/>
      <c r="AE143" s="82"/>
      <c r="AF143" s="83"/>
    </row>
    <row r="144" spans="1:32">
      <c r="A144" s="76"/>
      <c r="B144" s="153"/>
      <c r="C144" s="153"/>
      <c r="D144" s="153"/>
      <c r="E144" s="153"/>
      <c r="F144" s="84"/>
      <c r="G144" s="77"/>
      <c r="H144" s="132"/>
      <c r="I144" s="78"/>
      <c r="J144" s="78"/>
      <c r="K144" s="78"/>
      <c r="L144" s="78"/>
      <c r="M144" s="78"/>
      <c r="N144" s="78"/>
      <c r="O144" s="78"/>
      <c r="P144" s="104"/>
      <c r="Q144" s="79"/>
      <c r="R144" s="79"/>
      <c r="S144" s="80"/>
      <c r="T144" s="79"/>
      <c r="U144" s="79"/>
      <c r="V144" s="79"/>
      <c r="W144" s="78"/>
      <c r="X144" s="76"/>
      <c r="Y144" s="76"/>
      <c r="Z144" s="81"/>
      <c r="AA144" s="81"/>
      <c r="AB144" s="3"/>
      <c r="AC144" s="82"/>
      <c r="AD144" s="82"/>
      <c r="AE144" s="82"/>
      <c r="AF144" s="83"/>
    </row>
    <row r="145" spans="1:32">
      <c r="A145" s="76"/>
      <c r="B145" s="1"/>
      <c r="C145" s="2"/>
      <c r="D145" s="2"/>
      <c r="E145" s="154"/>
      <c r="F145" s="95"/>
      <c r="G145" s="96"/>
      <c r="H145" s="10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80"/>
      <c r="T145" s="79"/>
      <c r="U145" s="79"/>
      <c r="V145" s="78"/>
      <c r="W145" s="78"/>
      <c r="X145" s="76"/>
      <c r="Y145" s="76"/>
      <c r="Z145" s="81"/>
      <c r="AA145" s="81"/>
      <c r="AB145" s="3"/>
      <c r="AC145" s="82"/>
      <c r="AD145" s="82"/>
      <c r="AE145" s="82"/>
      <c r="AF145" s="83"/>
    </row>
    <row r="146" spans="1:32">
      <c r="A146" s="76"/>
      <c r="B146" s="1"/>
      <c r="C146" s="2"/>
      <c r="D146" s="2"/>
      <c r="E146" s="154"/>
      <c r="F146" s="95"/>
      <c r="G146" s="96"/>
      <c r="H146" s="10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80"/>
      <c r="T146" s="79"/>
      <c r="U146" s="79"/>
      <c r="V146" s="78"/>
      <c r="W146" s="78"/>
      <c r="X146" s="76"/>
      <c r="Y146" s="76"/>
      <c r="Z146" s="81"/>
      <c r="AA146" s="81"/>
      <c r="AB146" s="3"/>
      <c r="AC146" s="82"/>
      <c r="AD146" s="82"/>
      <c r="AE146" s="82"/>
      <c r="AF146" s="83"/>
    </row>
    <row r="147" spans="1:32">
      <c r="A147" s="76"/>
      <c r="B147" s="1"/>
      <c r="C147" s="2"/>
      <c r="D147" s="2"/>
      <c r="E147" s="154"/>
      <c r="F147" s="95"/>
      <c r="G147" s="96"/>
      <c r="H147" s="10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80"/>
      <c r="T147" s="79"/>
      <c r="U147" s="79"/>
      <c r="V147" s="78"/>
      <c r="W147" s="78"/>
      <c r="X147" s="76"/>
      <c r="Y147" s="76"/>
      <c r="Z147" s="81"/>
      <c r="AA147" s="81"/>
      <c r="AB147" s="3"/>
      <c r="AC147" s="82"/>
      <c r="AD147" s="82"/>
      <c r="AE147" s="82"/>
      <c r="AF147" s="83"/>
    </row>
  </sheetData>
  <mergeCells count="4">
    <mergeCell ref="A1:E1"/>
    <mergeCell ref="C2:E2"/>
    <mergeCell ref="A3:E3"/>
    <mergeCell ref="AC4:A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Ayacko Ouma</dc:creator>
  <cp:keywords/>
  <dc:description/>
  <cp:lastModifiedBy>Joshua Favour</cp:lastModifiedBy>
  <cp:revision/>
  <dcterms:created xsi:type="dcterms:W3CDTF">2019-02-08T03:31:04Z</dcterms:created>
  <dcterms:modified xsi:type="dcterms:W3CDTF">2025-10-04T09:01:45Z</dcterms:modified>
  <cp:category/>
  <cp:contentStatus/>
</cp:coreProperties>
</file>